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defaultThemeVersion="124226"/>
  <mc:AlternateContent xmlns:mc="http://schemas.openxmlformats.org/markup-compatibility/2006">
    <mc:Choice Requires="x15">
      <x15ac:absPath xmlns:x15ac="http://schemas.microsoft.com/office/spreadsheetml/2010/11/ac" url="C:\Users\TaylorSX\Downloads\"/>
    </mc:Choice>
  </mc:AlternateContent>
  <xr:revisionPtr revIDLastSave="0" documentId="8_{5B44CE22-2763-49CA-B812-3D78BAE92C14}" xr6:coauthVersionLast="46" xr6:coauthVersionMax="46" xr10:uidLastSave="{00000000-0000-0000-0000-000000000000}"/>
  <bookViews>
    <workbookView xWindow="63450" yWindow="810" windowWidth="27495" windowHeight="14010" activeTab="4" xr2:uid="{00000000-000D-0000-FFFF-FFFF00000000}"/>
  </bookViews>
  <sheets>
    <sheet name="Contents" sheetId="8" r:id="rId1"/>
    <sheet name="Break-even analysis" sheetId="2" r:id="rId2"/>
    <sheet name="Break-even analysis chart" sheetId="5" r:id="rId3"/>
    <sheet name="Variables" sheetId="3" state="veryHidden" r:id="rId4"/>
    <sheet name="Minimum sales" sheetId="7" r:id="rId5"/>
  </sheets>
  <externalReferences>
    <externalReference r:id="rId6"/>
  </externalReference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Breakeven_point">'Break-even analysis'!$G$45</definedName>
    <definedName name="Company_name" localSheetId="0">'[1]Breakeven analysis'!#REF!</definedName>
    <definedName name="Company_name">'Break-even analysis'!#REF!</definedName>
    <definedName name="DATA_01" hidden="1">'Break-even analysis'!$C$13:$C$13</definedName>
    <definedName name="DATA_02" localSheetId="0" hidden="1">'[1]Breakeven analysis'!#REF!</definedName>
    <definedName name="DATA_02" hidden="1">'Break-even analysis'!#REF!</definedName>
    <definedName name="DATA_03" localSheetId="0" hidden="1">'[1]Breakeven analysis'!#REF!</definedName>
    <definedName name="DATA_03" hidden="1">'Break-even analysis'!#REF!</definedName>
    <definedName name="DATA_04" localSheetId="0" hidden="1">'[1]Breakeven analysis'!#REF!</definedName>
    <definedName name="DATA_04" hidden="1">'Break-even analysis'!#REF!</definedName>
    <definedName name="DATA_05" localSheetId="0" hidden="1">'[1]Breakeven analysis'!#REF!</definedName>
    <definedName name="DATA_05" hidden="1">'Break-even analysis'!#REF!</definedName>
    <definedName name="DATA_06" hidden="1">'Break-even analysis'!$G$20:$G$24</definedName>
    <definedName name="DATA_07" localSheetId="0" hidden="1">'[1]Breakeven analysis'!#REF!</definedName>
    <definedName name="DATA_07" hidden="1">'Break-even analysis'!#REF!</definedName>
    <definedName name="DATA_08" localSheetId="0" hidden="1">'[1]Breakeven analysis'!#REF!</definedName>
    <definedName name="DATA_08" hidden="1">'Break-even analysis'!$I$14</definedName>
    <definedName name="Fixed_costs" localSheetId="0">'[1]Breakeven analysis'!$F$35:$F$39</definedName>
    <definedName name="Fixed_costs">'Break-even analysis'!$G$33:$G$37</definedName>
    <definedName name="Gross_margin" localSheetId="0">'[1]Breakeven analysis'!$G$31</definedName>
    <definedName name="Gross_margin">'Break-even analysis'!$H$29</definedName>
    <definedName name="IntroPrintArea" hidden="1">#REF!</definedName>
    <definedName name="Look1Area">#REF!</definedName>
    <definedName name="Look2Area">#REF!</definedName>
    <definedName name="Look3Area">#REF!</definedName>
    <definedName name="Look4Area">#REF!</definedName>
    <definedName name="Look5Area">#REF!</definedName>
    <definedName name="Net_profit">'Break-even analysis'!$H$40</definedName>
    <definedName name="Sales_price_unit" localSheetId="0">'[1]Breakeven analysis'!$F$17</definedName>
    <definedName name="Sales_price_unit">'Break-even analysis'!$G$15</definedName>
    <definedName name="Sales_volume_units" localSheetId="0">'[1]Breakeven analysis'!$F$18</definedName>
    <definedName name="Sales_volume_units">'Break-even analysis'!$G$16</definedName>
    <definedName name="TemplatePrintArea">'Break-even analysis'!$C$2:$H$15</definedName>
    <definedName name="Total_fixed" localSheetId="0">'[1]Breakeven analysis'!$G$40</definedName>
    <definedName name="Total_fixed">'Break-even analysis'!$H$38</definedName>
    <definedName name="Total_Sales" localSheetId="0">'[1]Breakeven analysis'!$G$19</definedName>
    <definedName name="Total_Sales">'Break-even analysis'!$H$17</definedName>
    <definedName name="Total_variable" localSheetId="0">'[1]Breakeven analysis'!$G$28</definedName>
    <definedName name="Total_variable">'Break-even analysis'!$H$26</definedName>
    <definedName name="Unit_contrib_margin" localSheetId="0">'[1]Breakeven analysis'!$F$30</definedName>
    <definedName name="Unit_contrib_margin">'Break-even analysis'!$G$28</definedName>
    <definedName name="Variable_cost_unit">'Break-even analysis'!$G$25</definedName>
    <definedName name="Variable_costs_unit" localSheetId="0">'[1]Breakeven analysis'!$F$22:$F$26</definedName>
    <definedName name="Variable_costs_unit">'Break-even analysis'!$G$20:$G$24</definedName>
    <definedName name="Variable_Unit_Cost" localSheetId="0">'[1]Breakeven analysis'!$F$27</definedName>
    <definedName name="Variable_Unit_Cost">'Break-even analysis'!$G$25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7" l="1"/>
  <c r="D28" i="7"/>
  <c r="G18" i="7"/>
  <c r="G19" i="7"/>
  <c r="G20" i="7"/>
  <c r="G21" i="7"/>
  <c r="D22" i="7"/>
  <c r="D18" i="7"/>
  <c r="D19" i="7"/>
  <c r="D20" i="7"/>
  <c r="D21" i="7"/>
  <c r="D17" i="7"/>
  <c r="G17" i="7"/>
  <c r="H38" i="2" l="1"/>
  <c r="O50" i="2" s="1"/>
  <c r="N48" i="2"/>
  <c r="M48" i="2"/>
  <c r="L48" i="2"/>
  <c r="K48" i="2"/>
  <c r="J48" i="2"/>
  <c r="I48" i="2"/>
  <c r="H48" i="2"/>
  <c r="G48" i="2"/>
  <c r="F48" i="2"/>
  <c r="E48" i="2"/>
  <c r="G25" i="2"/>
  <c r="O48" i="2"/>
  <c r="O49" i="2"/>
  <c r="N49" i="2"/>
  <c r="M49" i="2"/>
  <c r="L49" i="2"/>
  <c r="K49" i="2"/>
  <c r="J49" i="2"/>
  <c r="I49" i="2"/>
  <c r="H49" i="2"/>
  <c r="G49" i="2"/>
  <c r="F49" i="2"/>
  <c r="E49" i="2"/>
  <c r="H17" i="2"/>
  <c r="G51" i="2" l="1"/>
  <c r="E50" i="2"/>
  <c r="H22" i="7"/>
  <c r="G31" i="7" s="1"/>
  <c r="G32" i="7" s="1"/>
  <c r="F53" i="2"/>
  <c r="N53" i="2"/>
  <c r="G53" i="2"/>
  <c r="G50" i="2"/>
  <c r="J50" i="2"/>
  <c r="F50" i="2"/>
  <c r="K50" i="2"/>
  <c r="N50" i="2"/>
  <c r="L50" i="2"/>
  <c r="K53" i="2"/>
  <c r="M51" i="2"/>
  <c r="O51" i="2"/>
  <c r="O52" i="2" s="1"/>
  <c r="H51" i="2"/>
  <c r="L51" i="2"/>
  <c r="I51" i="2"/>
  <c r="G28" i="2"/>
  <c r="G45" i="2" s="1"/>
  <c r="E53" i="2"/>
  <c r="M53" i="2"/>
  <c r="M50" i="2"/>
  <c r="L53" i="2"/>
  <c r="J51" i="2"/>
  <c r="K51" i="2"/>
  <c r="O53" i="2"/>
  <c r="H53" i="2"/>
  <c r="H26" i="2"/>
  <c r="H29" i="2" s="1"/>
  <c r="J53" i="2"/>
  <c r="H50" i="2"/>
  <c r="E51" i="2"/>
  <c r="I53" i="2"/>
  <c r="I50" i="2"/>
  <c r="F51" i="2"/>
  <c r="N51" i="2"/>
  <c r="J52" i="2" l="1"/>
  <c r="J54" i="2" s="1"/>
  <c r="G52" i="2"/>
  <c r="G54" i="2" s="1"/>
  <c r="E52" i="2"/>
  <c r="E54" i="2" s="1"/>
  <c r="F52" i="2"/>
  <c r="F54" i="2" s="1"/>
  <c r="N52" i="2"/>
  <c r="N54" i="2" s="1"/>
  <c r="K52" i="2"/>
  <c r="K54" i="2" s="1"/>
  <c r="H52" i="2"/>
  <c r="H54" i="2" s="1"/>
  <c r="L52" i="2"/>
  <c r="L54" i="2" s="1"/>
  <c r="M52" i="2"/>
  <c r="M54" i="2" s="1"/>
  <c r="I52" i="2"/>
  <c r="I54" i="2" s="1"/>
  <c r="H40" i="2"/>
  <c r="H30" i="2"/>
  <c r="G44" i="2" s="1"/>
  <c r="O5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tc={592BE860-E6C8-4CD3-A39A-09A48A523345}</author>
  </authors>
  <commentList>
    <comment ref="C32" authorId="0" shapeId="0" xr:uid="{592BE860-E6C8-4CD3-A39A-09A48A523345}">
      <text>
        <t>[Threaded comment]
Your version of Excel allows you to read this threaded comment; however, any edits to it will get removed if the file is opened in a newer version of Excel. Learn more: https://go.microsoft.com/fwlink/?linkid=870924
Comment:
    Wording consistancy</t>
      </text>
    </comment>
  </commentList>
</comments>
</file>

<file path=xl/sharedStrings.xml><?xml version="1.0" encoding="utf-8"?>
<sst xmlns="http://schemas.openxmlformats.org/spreadsheetml/2006/main" count="90" uniqueCount="79">
  <si>
    <t>_Example</t>
  </si>
  <si>
    <t>_Shading</t>
  </si>
  <si>
    <t>_Series</t>
  </si>
  <si>
    <t>_Look</t>
  </si>
  <si>
    <t>OfficeReady 3.0</t>
  </si>
  <si>
    <t>Rent</t>
  </si>
  <si>
    <t>Other fixed costs</t>
  </si>
  <si>
    <t>Administrative costs</t>
  </si>
  <si>
    <t>Sales</t>
  </si>
  <si>
    <t>Sales price per unit</t>
  </si>
  <si>
    <t>Variable costs</t>
  </si>
  <si>
    <t>Results:</t>
  </si>
  <si>
    <t>Variable costs per unit</t>
  </si>
  <si>
    <t>Unit contribution margin</t>
  </si>
  <si>
    <t>Commission per unit</t>
  </si>
  <si>
    <t>Direct material per unit</t>
  </si>
  <si>
    <t>Shipping per unit</t>
  </si>
  <si>
    <t>Supplies per unit</t>
  </si>
  <si>
    <t>Total sales</t>
  </si>
  <si>
    <t>Total costs</t>
  </si>
  <si>
    <t>Net profit (loss)</t>
  </si>
  <si>
    <t>Sales volume analysis:</t>
  </si>
  <si>
    <t>Other variable costs per unit</t>
  </si>
  <si>
    <t>Sales volume per period (units)</t>
  </si>
  <si>
    <t>Fixed costs</t>
  </si>
  <si>
    <t>Contents</t>
  </si>
  <si>
    <t xml:space="preserve">The State of Queensland does not make any representations or warranties (expressed or implied) as to the accuracy, currency or authenticity of the information. </t>
  </si>
  <si>
    <t xml:space="preserve">The State of Queensland, its employees and agents do not accept any liability to any person for the information or advice which is provided herein. </t>
  </si>
  <si>
    <t>Utilities</t>
  </si>
  <si>
    <t>Insurance and accounting</t>
  </si>
  <si>
    <t>Profit goal</t>
  </si>
  <si>
    <t>Gross profit margin (%)</t>
  </si>
  <si>
    <t>Minimum sales ($)</t>
  </si>
  <si>
    <t>Minimum sales (units):</t>
  </si>
  <si>
    <t>Minimum sales</t>
  </si>
  <si>
    <t xml:space="preserve"> - minimum sales requirement to cover your fixed costs plus your profit goal.</t>
  </si>
  <si>
    <t>1. Add in your figures for sales, variable costs (per unit) and fixed costs - use the grey cells.</t>
  </si>
  <si>
    <t xml:space="preserve">    Total sales</t>
  </si>
  <si>
    <t xml:space="preserve">    Total variable costs</t>
  </si>
  <si>
    <t xml:space="preserve">    Gross margin ($)</t>
  </si>
  <si>
    <t xml:space="preserve">    Gross margin (%)</t>
  </si>
  <si>
    <t>Fixed costs per period</t>
  </si>
  <si>
    <t xml:space="preserve">    Total fixed costs per period</t>
  </si>
  <si>
    <t xml:space="preserve">    Net profit (loss)</t>
  </si>
  <si>
    <t>* unit contribution margin and variable costs per unit charts</t>
  </si>
  <si>
    <t>Minimum sales requirement</t>
  </si>
  <si>
    <t>Use this worksheet to calculate your minimum sales.</t>
  </si>
  <si>
    <t>* sales volume analysis table.</t>
  </si>
  <si>
    <t>2. Auto-calculated cells (result cells) are highlighted in blue. Your figures will also automatically generate the:</t>
  </si>
  <si>
    <t>5. Auto-calculated cells (result cells) are highlighted in blue.</t>
  </si>
  <si>
    <t>6. Results for minimum sales in dollars and units is provided.</t>
  </si>
  <si>
    <t>Gross profit margin</t>
  </si>
  <si>
    <t>1. Add your desired profit goal into the grey cell.</t>
  </si>
  <si>
    <r>
      <rPr>
        <b/>
        <sz val="10"/>
        <rFont val="Arial"/>
        <family val="2"/>
      </rPr>
      <t xml:space="preserve">Disclaimer: </t>
    </r>
    <r>
      <rPr>
        <sz val="10"/>
        <rFont val="Arial"/>
        <family val="2"/>
      </rPr>
      <t xml:space="preserve">The information contained in this publication is provided for general guidance only. </t>
    </r>
  </si>
  <si>
    <t xml:space="preserve">Colour code </t>
  </si>
  <si>
    <t xml:space="preserve">Using this document: </t>
  </si>
  <si>
    <t>Stay in control of your business finances. Use our financial statements templates to know your:</t>
  </si>
  <si>
    <t xml:space="preserve">Instructions </t>
  </si>
  <si>
    <t xml:space="preserve">Contents </t>
  </si>
  <si>
    <t>3. Add your desired gross profit margin into the green cell.</t>
  </si>
  <si>
    <t xml:space="preserve">
Minimum sales requirement is the point where both your fixed costs and your profit goal are covered by your gross profit.  
To work out your minimum sales requirement, calculate how much of your product or service you need to sell to cover fixed costs, your salary and desired profit. </t>
  </si>
  <si>
    <t>Instructions</t>
  </si>
  <si>
    <t>* Refer to the instructions in each template to help you complete each one.</t>
  </si>
  <si>
    <t>* Modify the spreadsheet according to your requirements.</t>
  </si>
  <si>
    <t xml:space="preserve">* Add extra rows for new items in each financial statement as required. </t>
  </si>
  <si>
    <t>* Print workbook in A3 for ease of reading.</t>
  </si>
  <si>
    <t xml:space="preserve">Break-even and minimum sales template for small businesses   </t>
  </si>
  <si>
    <t xml:space="preserve">This downloadable worksheet outlines how to calculate your break-even and minimum sales points. These calculations are essential for business owners to understand as both indicators influence your prices, number of sales, your budget and your business operations. 
This worksheet provides examples and calculations to work out your break-even point and the minimum sales your business needs to make to cover expenses and make a profit. </t>
  </si>
  <si>
    <t>Break-even analysis</t>
  </si>
  <si>
    <t xml:space="preserve"> - break-even point in dollars and units</t>
  </si>
  <si>
    <t>Break-even analysis chart</t>
  </si>
  <si>
    <t xml:space="preserve">
Your break-even is the point where total revenue made (sales or turnover) equals total costs. At this point there is no profit or loss — you 'break even'.
Understanding your break-even point allows you to work out: 
* how profitable your product or service is 
* how far sales can decline before you start to make a loss 
* how many units you need to sell before you make a profit 
* how reducing price or volume of sales will impact your profit 
* how much of an increase in price or volume of sales you will need to make up for an increase in fixed costs. </t>
  </si>
  <si>
    <t>Use this worksheet to calculate your break-even point</t>
  </si>
  <si>
    <t>* break-even results (in dollars and units)</t>
  </si>
  <si>
    <r>
      <t xml:space="preserve">3. Use the chart provided in the </t>
    </r>
    <r>
      <rPr>
        <b/>
        <sz val="12"/>
        <rFont val="Arial"/>
        <family val="2"/>
      </rPr>
      <t>break-even analysis chart worksheet</t>
    </r>
    <r>
      <rPr>
        <sz val="12"/>
        <rFont val="Arial"/>
        <family val="2"/>
      </rPr>
      <t xml:space="preserve"> to analyse your figures.</t>
    </r>
  </si>
  <si>
    <t>Break-even point ($):</t>
  </si>
  <si>
    <t>Break-even point (units):</t>
  </si>
  <si>
    <r>
      <t xml:space="preserve">2. Your fixed costs are auto-populated from the </t>
    </r>
    <r>
      <rPr>
        <b/>
        <sz val="10"/>
        <rFont val="Arial"/>
        <family val="2"/>
      </rPr>
      <t>break-even analysis worksheet</t>
    </r>
    <r>
      <rPr>
        <sz val="10"/>
        <rFont val="Arial"/>
        <family val="2"/>
      </rPr>
      <t>.</t>
    </r>
  </si>
  <si>
    <r>
      <t xml:space="preserve">4. Sales price is auto-populated from the </t>
    </r>
    <r>
      <rPr>
        <b/>
        <sz val="10"/>
        <rFont val="Arial"/>
        <family val="2"/>
      </rPr>
      <t>break-even analysis worksheet</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</si>
</sst>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_);[Red]\(&quot;$&quot;#,##0\)"/>
    <numFmt numFmtId="165" formatCode="&quot;$&quot;#,##0.00_);[Red]\(&quot;$&quot;#,##0.00\)"/>
    <numFmt numFmtId="166" formatCode="mm/dd/yy"/>
    <numFmt numFmtId="167" formatCode="0_);[Red]\(0\)"/>
    <numFmt numFmtId="168" formatCode="0_);\(0\)"/>
  </numFmts>
  <fonts count="50" x14ac:knownFonts="1">
    <font>
      <sz val="10"/>
      <name val="Arial"/>
      <family val="2"/>
    </font>
    <font>
      <sz val="10"/>
      <name val="Arial"/>
      <family val="2"/>
    </font>
    <font>
      <sz val="10"/>
      <name val="Arial"/>
      <family val="2"/>
      <charset val="1"/>
    </font>
    <font>
      <b/>
      <sz val="12"/>
      <name val="Arial"/>
      <family val="2"/>
      <charset val="1"/>
    </font>
    <font>
      <b/>
      <sz val="12"/>
      <color indexed="9"/>
      <name val="Arial"/>
      <family val="2"/>
    </font>
    <font>
      <sz val="10"/>
      <color indexed="9"/>
      <name val="Arial"/>
      <family val="2"/>
    </font>
    <font>
      <sz val="10"/>
      <name val="Arial"/>
      <family val="2"/>
    </font>
    <font>
      <b/>
      <sz val="12"/>
      <color indexed="18"/>
      <name val="Arial"/>
      <family val="2"/>
    </font>
    <font>
      <b/>
      <sz val="10"/>
      <name val="Arial"/>
      <family val="2"/>
    </font>
    <font>
      <b/>
      <sz val="22"/>
      <color indexed="18"/>
      <name val="Arial Black"/>
      <family val="2"/>
    </font>
    <font>
      <sz val="8"/>
      <name val="Arial"/>
      <family val="2"/>
    </font>
    <font>
      <b/>
      <sz val="16"/>
      <name val="Arial"/>
      <family val="2"/>
    </font>
    <font>
      <sz val="16"/>
      <name val="Arial"/>
      <family val="2"/>
    </font>
    <font>
      <b/>
      <sz val="15"/>
      <color theme="3"/>
      <name val="Calibri"/>
      <family val="2"/>
      <scheme val="minor"/>
    </font>
    <font>
      <b/>
      <sz val="13"/>
      <color theme="3"/>
      <name val="Calibri"/>
      <family val="2"/>
      <scheme val="minor"/>
    </font>
    <font>
      <sz val="11.5"/>
      <name val="Calibri"/>
      <family val="2"/>
      <scheme val="minor"/>
    </font>
    <font>
      <b/>
      <sz val="11.5"/>
      <name val="Calibri"/>
      <family val="2"/>
      <scheme val="minor"/>
    </font>
    <font>
      <b/>
      <sz val="14"/>
      <color indexed="9"/>
      <name val="Calibri"/>
      <family val="2"/>
      <scheme val="minor"/>
    </font>
    <font>
      <b/>
      <sz val="11.5"/>
      <color indexed="9"/>
      <name val="Calibri"/>
      <family val="2"/>
      <scheme val="minor"/>
    </font>
    <font>
      <u/>
      <sz val="8.5"/>
      <color indexed="12"/>
      <name val="Arial"/>
      <family val="2"/>
    </font>
    <font>
      <u/>
      <sz val="11.5"/>
      <color indexed="12"/>
      <name val="Calibri"/>
      <family val="2"/>
      <scheme val="minor"/>
    </font>
    <font>
      <sz val="10"/>
      <color rgb="FFFF0000"/>
      <name val="Arial"/>
      <family val="2"/>
    </font>
    <font>
      <sz val="11.5"/>
      <color rgb="FFFF0000"/>
      <name val="Calibri"/>
      <family val="2"/>
      <scheme val="minor"/>
    </font>
    <font>
      <sz val="11.5"/>
      <name val="Calibri"/>
      <family val="2"/>
    </font>
    <font>
      <sz val="10"/>
      <name val="Calibri"/>
      <family val="2"/>
      <scheme val="minor"/>
    </font>
    <font>
      <sz val="11.5"/>
      <name val="Arial"/>
      <family val="2"/>
    </font>
    <font>
      <sz val="13"/>
      <color rgb="FFFFFFFF"/>
      <name val="Arial"/>
      <family val="2"/>
    </font>
    <font>
      <b/>
      <sz val="11.5"/>
      <name val="Arial"/>
      <family val="2"/>
    </font>
    <font>
      <u/>
      <sz val="11.5"/>
      <color rgb="FF0172AE"/>
      <name val="Arial"/>
      <family val="2"/>
    </font>
    <font>
      <sz val="11.5"/>
      <color theme="0"/>
      <name val="Calibri"/>
      <family val="2"/>
      <scheme val="minor"/>
    </font>
    <font>
      <sz val="11"/>
      <name val="Arial"/>
      <family val="2"/>
    </font>
    <font>
      <b/>
      <sz val="18"/>
      <color indexed="9"/>
      <name val="Arial"/>
      <family val="2"/>
    </font>
    <font>
      <sz val="10"/>
      <color theme="0"/>
      <name val="Arial"/>
      <family val="2"/>
    </font>
    <font>
      <b/>
      <sz val="18"/>
      <color theme="0"/>
      <name val="Arial"/>
      <family val="2"/>
    </font>
    <font>
      <b/>
      <sz val="22"/>
      <color theme="0"/>
      <name val="Arial Black"/>
      <family val="2"/>
    </font>
    <font>
      <sz val="15"/>
      <color theme="0"/>
      <name val="Calibri"/>
      <family val="2"/>
      <scheme val="minor"/>
    </font>
    <font>
      <sz val="22"/>
      <color theme="0"/>
      <name val="Arial Black"/>
      <family val="2"/>
    </font>
    <font>
      <b/>
      <sz val="14"/>
      <color theme="0"/>
      <name val="Arial Black"/>
      <family val="2"/>
    </font>
    <font>
      <b/>
      <sz val="12"/>
      <name val="Arial"/>
      <family val="2"/>
    </font>
    <font>
      <b/>
      <sz val="12"/>
      <color indexed="18"/>
      <name val="Arial Black"/>
      <family val="2"/>
    </font>
    <font>
      <b/>
      <sz val="12"/>
      <color theme="0"/>
      <name val="Arial"/>
      <family val="2"/>
    </font>
    <font>
      <sz val="12"/>
      <name val="Arial"/>
      <family val="2"/>
    </font>
    <font>
      <sz val="12"/>
      <color theme="0"/>
      <name val="Arial"/>
      <family val="2"/>
    </font>
    <font>
      <b/>
      <sz val="12"/>
      <color theme="0"/>
      <name val="Arial Black"/>
      <family val="2"/>
    </font>
    <font>
      <b/>
      <sz val="12"/>
      <color theme="3"/>
      <name val="Arial"/>
      <family val="2"/>
    </font>
    <font>
      <sz val="12"/>
      <name val="Arial"/>
      <family val="2"/>
      <charset val="1"/>
    </font>
    <font>
      <sz val="12"/>
      <color theme="0"/>
      <name val="Arial"/>
      <family val="2"/>
      <charset val="1"/>
    </font>
    <font>
      <sz val="12"/>
      <color indexed="9"/>
      <name val="Arial"/>
      <family val="2"/>
    </font>
    <font>
      <sz val="12"/>
      <name val="Wingdings"/>
      <charset val="2"/>
    </font>
    <font>
      <b/>
      <sz val="13"/>
      <color theme="0"/>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66B0D1"/>
        <bgColor indexed="64"/>
      </patternFill>
    </fill>
    <fill>
      <patternFill patternType="solid">
        <fgColor rgb="FF0172AE"/>
        <bgColor indexed="64"/>
      </patternFill>
    </fill>
    <fill>
      <patternFill patternType="solid">
        <fgColor rgb="FF0272AE"/>
        <bgColor indexed="64"/>
      </patternFill>
    </fill>
    <fill>
      <patternFill patternType="solid">
        <fgColor rgb="FF99CADF"/>
        <bgColor indexed="64"/>
      </patternFill>
    </fill>
    <fill>
      <patternFill patternType="solid">
        <fgColor rgb="FF61BFB1"/>
        <bgColor indexed="64"/>
      </patternFill>
    </fill>
    <fill>
      <patternFill patternType="solid">
        <fgColor rgb="FFD6DCE5"/>
        <bgColor indexed="64"/>
      </patternFill>
    </fill>
    <fill>
      <patternFill patternType="solid">
        <fgColor theme="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medium">
        <color indexed="64"/>
      </bottom>
      <diagonal/>
    </border>
    <border>
      <left style="thin">
        <color indexed="18"/>
      </left>
      <right style="thin">
        <color indexed="18"/>
      </right>
      <top style="thin">
        <color indexed="18"/>
      </top>
      <bottom/>
      <diagonal/>
    </border>
    <border>
      <left style="thin">
        <color indexed="18"/>
      </left>
      <right style="thin">
        <color indexed="18"/>
      </right>
      <top style="thin">
        <color indexed="18"/>
      </top>
      <bottom style="medium">
        <color indexed="64"/>
      </bottom>
      <diagonal/>
    </border>
    <border>
      <left style="medium">
        <color indexed="64"/>
      </left>
      <right style="medium">
        <color indexed="64"/>
      </right>
      <top style="medium">
        <color indexed="64"/>
      </top>
      <bottom style="medium">
        <color indexed="64"/>
      </bottom>
      <diagonal/>
    </border>
    <border>
      <left style="thin">
        <color indexed="18"/>
      </left>
      <right style="thin">
        <color indexed="18"/>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style="thin">
        <color indexed="64"/>
      </top>
      <bottom style="thin">
        <color indexed="64"/>
      </bottom>
      <diagonal/>
    </border>
  </borders>
  <cellStyleXfs count="9">
    <xf numFmtId="38" fontId="0" fillId="0" borderId="0" applyFont="0" applyBorder="0" applyAlignment="0" applyProtection="0"/>
    <xf numFmtId="164" fontId="1"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9" fontId="1" fillId="0" borderId="0" applyFont="0" applyFill="0" applyBorder="0" applyAlignment="0" applyProtection="0"/>
    <xf numFmtId="49" fontId="6" fillId="0" borderId="0" applyFont="0" applyFill="0" applyBorder="0" applyAlignment="0" applyProtection="0"/>
    <xf numFmtId="0" fontId="13" fillId="0" borderId="9" applyNumberFormat="0" applyFill="0" applyAlignment="0" applyProtection="0"/>
    <xf numFmtId="0" fontId="14" fillId="0" borderId="10" applyNumberFormat="0" applyFill="0" applyAlignment="0" applyProtection="0"/>
    <xf numFmtId="0" fontId="19" fillId="0" borderId="0" applyNumberFormat="0" applyFill="0" applyBorder="0" applyAlignment="0" applyProtection="0">
      <alignment vertical="top"/>
      <protection locked="0"/>
    </xf>
  </cellStyleXfs>
  <cellXfs count="179">
    <xf numFmtId="38" fontId="0" fillId="0" borderId="0" xfId="0"/>
    <xf numFmtId="38" fontId="0" fillId="0" borderId="0" xfId="0" applyProtection="1"/>
    <xf numFmtId="38" fontId="2" fillId="0" borderId="0" xfId="0" applyFont="1" applyFill="1" applyProtection="1"/>
    <xf numFmtId="38" fontId="6" fillId="0" borderId="0" xfId="0" applyFont="1" applyFill="1" applyProtection="1"/>
    <xf numFmtId="168" fontId="2" fillId="0" borderId="0" xfId="0" applyNumberFormat="1" applyFont="1" applyFill="1" applyBorder="1" applyProtection="1"/>
    <xf numFmtId="168" fontId="0" fillId="0" borderId="0" xfId="0" applyNumberFormat="1" applyProtection="1"/>
    <xf numFmtId="38" fontId="2" fillId="0" borderId="0" xfId="0" applyFont="1" applyFill="1" applyProtection="1">
      <protection locked="0"/>
    </xf>
    <xf numFmtId="38" fontId="6" fillId="0" borderId="0" xfId="0" applyFont="1" applyFill="1" applyAlignment="1" applyProtection="1">
      <alignment wrapText="1"/>
    </xf>
    <xf numFmtId="38" fontId="0" fillId="0" borderId="0" xfId="0" applyAlignment="1" applyProtection="1">
      <alignment wrapText="1"/>
    </xf>
    <xf numFmtId="38" fontId="3" fillId="0" borderId="0" xfId="0" applyFont="1" applyFill="1" applyAlignment="1" applyProtection="1">
      <alignment horizontal="centerContinuous" wrapText="1"/>
    </xf>
    <xf numFmtId="37" fontId="7" fillId="0" borderId="0" xfId="0" applyNumberFormat="1" applyFont="1" applyFill="1" applyAlignment="1" applyProtection="1">
      <alignment horizontal="center" wrapText="1"/>
      <protection locked="0"/>
    </xf>
    <xf numFmtId="37" fontId="2" fillId="0" borderId="0" xfId="0" applyNumberFormat="1" applyFont="1" applyFill="1" applyProtection="1"/>
    <xf numFmtId="37" fontId="0" fillId="0" borderId="0" xfId="0" applyNumberFormat="1" applyProtection="1"/>
    <xf numFmtId="38" fontId="7" fillId="0" borderId="0" xfId="0" applyFont="1" applyFill="1" applyAlignment="1" applyProtection="1">
      <alignment wrapText="1"/>
    </xf>
    <xf numFmtId="38" fontId="9" fillId="0" borderId="0" xfId="0" applyFont="1" applyFill="1" applyAlignment="1" applyProtection="1">
      <alignment horizontal="center"/>
      <protection locked="0"/>
    </xf>
    <xf numFmtId="38" fontId="9" fillId="0" borderId="0" xfId="0" applyFont="1" applyFill="1" applyAlignment="1" applyProtection="1">
      <protection locked="0"/>
    </xf>
    <xf numFmtId="38" fontId="11" fillId="0" borderId="0" xfId="0" applyFont="1" applyProtection="1"/>
    <xf numFmtId="38" fontId="12" fillId="0" borderId="0" xfId="0" applyFont="1" applyProtection="1"/>
    <xf numFmtId="37" fontId="11" fillId="0" borderId="0" xfId="0" applyNumberFormat="1" applyFont="1" applyFill="1" applyBorder="1" applyProtection="1"/>
    <xf numFmtId="38" fontId="8" fillId="0" borderId="0" xfId="0" applyFont="1" applyFill="1" applyProtection="1">
      <protection locked="0"/>
    </xf>
    <xf numFmtId="38" fontId="0" fillId="0" borderId="0" xfId="0" applyProtection="1">
      <protection locked="0"/>
    </xf>
    <xf numFmtId="38" fontId="11" fillId="0" borderId="0" xfId="0" applyFont="1" applyProtection="1">
      <protection locked="0"/>
    </xf>
    <xf numFmtId="38" fontId="10" fillId="0" borderId="0" xfId="0" applyFont="1" applyAlignment="1" applyProtection="1">
      <protection locked="0"/>
    </xf>
    <xf numFmtId="165" fontId="2" fillId="0" borderId="1" xfId="1" applyNumberFormat="1" applyFont="1" applyFill="1" applyBorder="1" applyProtection="1">
      <protection locked="0"/>
    </xf>
    <xf numFmtId="165" fontId="2" fillId="0" borderId="2" xfId="1" applyNumberFormat="1" applyFont="1" applyFill="1" applyBorder="1" applyProtection="1">
      <protection locked="0"/>
    </xf>
    <xf numFmtId="38" fontId="15" fillId="2" borderId="0" xfId="0" applyFont="1" applyFill="1"/>
    <xf numFmtId="38" fontId="15" fillId="0" borderId="0" xfId="0" applyFont="1"/>
    <xf numFmtId="38" fontId="15" fillId="0" borderId="0" xfId="0" applyFont="1" applyAlignment="1">
      <alignment horizontal="left" vertical="center" indent="1"/>
    </xf>
    <xf numFmtId="38" fontId="1" fillId="0" borderId="0" xfId="0" applyFont="1" applyAlignment="1"/>
    <xf numFmtId="0" fontId="13" fillId="0" borderId="0" xfId="6" applyBorder="1" applyAlignment="1">
      <alignment vertical="center"/>
    </xf>
    <xf numFmtId="38" fontId="0" fillId="0" borderId="0" xfId="0" applyAlignment="1" applyProtection="1">
      <alignment vertical="center"/>
    </xf>
    <xf numFmtId="38" fontId="9" fillId="0" borderId="0" xfId="0" applyFont="1" applyFill="1" applyAlignment="1" applyProtection="1">
      <alignment vertical="center"/>
      <protection locked="0"/>
    </xf>
    <xf numFmtId="38" fontId="9" fillId="0" borderId="0" xfId="0" applyFont="1" applyFill="1" applyAlignment="1" applyProtection="1">
      <alignment horizontal="center" vertical="center"/>
      <protection locked="0"/>
    </xf>
    <xf numFmtId="38" fontId="0" fillId="0" borderId="0" xfId="0" applyFont="1" applyFill="1" applyBorder="1" applyAlignment="1">
      <alignment vertical="center"/>
    </xf>
    <xf numFmtId="38" fontId="9" fillId="0" borderId="0" xfId="0" applyFont="1" applyFill="1" applyBorder="1" applyAlignment="1" applyProtection="1">
      <alignment vertical="center"/>
      <protection locked="0"/>
    </xf>
    <xf numFmtId="38" fontId="9" fillId="0" borderId="11" xfId="0" applyFont="1" applyFill="1" applyBorder="1" applyAlignment="1" applyProtection="1">
      <alignment vertical="center"/>
      <protection locked="0"/>
    </xf>
    <xf numFmtId="165" fontId="2" fillId="0" borderId="5" xfId="1" applyNumberFormat="1" applyFont="1" applyFill="1" applyBorder="1" applyProtection="1"/>
    <xf numFmtId="9" fontId="2" fillId="0" borderId="0" xfId="4" applyFont="1" applyFill="1" applyBorder="1" applyProtection="1"/>
    <xf numFmtId="168" fontId="21" fillId="0" borderId="0" xfId="0" applyNumberFormat="1" applyFont="1" applyProtection="1"/>
    <xf numFmtId="38" fontId="22" fillId="2" borderId="0" xfId="0" applyFont="1" applyFill="1"/>
    <xf numFmtId="38" fontId="23" fillId="0" borderId="0" xfId="0" applyFont="1"/>
    <xf numFmtId="38" fontId="1" fillId="0" borderId="0" xfId="0" applyFont="1" applyBorder="1" applyAlignment="1">
      <alignment vertical="top"/>
    </xf>
    <xf numFmtId="38" fontId="18" fillId="0" borderId="0" xfId="0" applyFont="1"/>
    <xf numFmtId="38" fontId="16" fillId="0" borderId="0" xfId="0" applyFont="1" applyAlignment="1">
      <alignment horizontal="left"/>
    </xf>
    <xf numFmtId="38" fontId="17" fillId="0" borderId="0" xfId="0" applyFont="1"/>
    <xf numFmtId="38" fontId="15" fillId="0" borderId="0" xfId="0" applyFont="1" applyAlignment="1">
      <alignment horizontal="center"/>
    </xf>
    <xf numFmtId="0" fontId="20" fillId="0" borderId="0" xfId="8" applyFont="1" applyFill="1" applyAlignment="1" applyProtection="1"/>
    <xf numFmtId="38" fontId="24" fillId="2" borderId="0" xfId="0" applyFont="1" applyFill="1"/>
    <xf numFmtId="38" fontId="0" fillId="0" borderId="0" xfId="0" applyFont="1" applyBorder="1" applyAlignment="1">
      <alignment vertical="top"/>
    </xf>
    <xf numFmtId="38" fontId="0" fillId="0" borderId="0" xfId="0" applyFont="1" applyAlignment="1"/>
    <xf numFmtId="38" fontId="15" fillId="0" borderId="0" xfId="0" applyFont="1" applyBorder="1"/>
    <xf numFmtId="38" fontId="15" fillId="3" borderId="0" xfId="0" applyFont="1" applyFill="1"/>
    <xf numFmtId="38" fontId="25" fillId="4" borderId="0" xfId="0" applyFont="1" applyFill="1" applyAlignment="1">
      <alignment vertical="center"/>
    </xf>
    <xf numFmtId="0" fontId="26" fillId="4" borderId="0" xfId="7" applyFont="1" applyFill="1" applyBorder="1" applyAlignment="1" applyProtection="1">
      <alignment vertical="center"/>
      <protection locked="0"/>
    </xf>
    <xf numFmtId="38" fontId="25" fillId="3" borderId="0" xfId="0" applyFont="1" applyFill="1"/>
    <xf numFmtId="38" fontId="25" fillId="0" borderId="0" xfId="0" applyFont="1"/>
    <xf numFmtId="38" fontId="25" fillId="2" borderId="0" xfId="0" applyFont="1" applyFill="1"/>
    <xf numFmtId="38" fontId="27" fillId="3" borderId="0" xfId="0" applyFont="1" applyFill="1"/>
    <xf numFmtId="38" fontId="25" fillId="0" borderId="0" xfId="0" applyFont="1" applyAlignment="1">
      <alignment horizontal="left" vertical="center" indent="1"/>
    </xf>
    <xf numFmtId="0" fontId="28" fillId="0" borderId="0" xfId="8" applyFont="1" applyFill="1" applyAlignment="1" applyProtection="1"/>
    <xf numFmtId="38" fontId="29" fillId="3" borderId="0" xfId="0" applyFont="1" applyFill="1"/>
    <xf numFmtId="38" fontId="25" fillId="3" borderId="0" xfId="0" applyFont="1" applyFill="1" applyAlignment="1">
      <alignment vertical="center"/>
    </xf>
    <xf numFmtId="38" fontId="32" fillId="6" borderId="0" xfId="0" applyFont="1" applyFill="1" applyProtection="1"/>
    <xf numFmtId="37" fontId="32" fillId="6" borderId="0" xfId="0" applyNumberFormat="1" applyFont="1" applyFill="1" applyProtection="1"/>
    <xf numFmtId="38" fontId="34" fillId="7" borderId="0" xfId="0" applyFont="1" applyFill="1" applyAlignment="1" applyProtection="1">
      <protection locked="0"/>
    </xf>
    <xf numFmtId="38" fontId="34" fillId="7" borderId="0" xfId="0" applyFont="1" applyFill="1" applyAlignment="1" applyProtection="1">
      <alignment horizontal="center"/>
      <protection locked="0"/>
    </xf>
    <xf numFmtId="38" fontId="32" fillId="7" borderId="0" xfId="0" applyFont="1" applyFill="1" applyProtection="1"/>
    <xf numFmtId="38" fontId="32" fillId="5" borderId="0" xfId="0" applyFont="1" applyFill="1" applyProtection="1"/>
    <xf numFmtId="37" fontId="32" fillId="5" borderId="0" xfId="0" applyNumberFormat="1" applyFont="1" applyFill="1" applyProtection="1"/>
    <xf numFmtId="168" fontId="32" fillId="5" borderId="0" xfId="0" applyNumberFormat="1" applyFont="1" applyFill="1" applyProtection="1"/>
    <xf numFmtId="38" fontId="32" fillId="7" borderId="0" xfId="0" applyFont="1" applyFill="1" applyBorder="1" applyProtection="1"/>
    <xf numFmtId="0" fontId="33" fillId="5" borderId="0" xfId="6" applyFont="1" applyFill="1" applyBorder="1" applyAlignment="1">
      <alignment vertical="center"/>
    </xf>
    <xf numFmtId="0" fontId="35" fillId="7" borderId="0" xfId="6" applyFont="1" applyFill="1" applyBorder="1" applyAlignment="1">
      <alignment vertical="center"/>
    </xf>
    <xf numFmtId="38" fontId="36" fillId="7" borderId="0" xfId="0" applyFont="1" applyFill="1" applyBorder="1" applyAlignment="1" applyProtection="1">
      <protection locked="0"/>
    </xf>
    <xf numFmtId="38" fontId="6" fillId="6" borderId="0" xfId="0" applyFont="1" applyFill="1" applyProtection="1"/>
    <xf numFmtId="38" fontId="4" fillId="6" borderId="0" xfId="0" applyFont="1" applyFill="1" applyAlignment="1" applyProtection="1">
      <alignment horizontal="left"/>
      <protection locked="0"/>
    </xf>
    <xf numFmtId="38" fontId="4" fillId="6" borderId="0" xfId="0" applyFont="1" applyFill="1" applyAlignment="1" applyProtection="1">
      <alignment horizontal="left"/>
    </xf>
    <xf numFmtId="38" fontId="4" fillId="6" borderId="0" xfId="0" applyFont="1" applyFill="1" applyProtection="1"/>
    <xf numFmtId="38" fontId="2" fillId="6" borderId="0" xfId="0" applyFont="1" applyFill="1" applyProtection="1"/>
    <xf numFmtId="37" fontId="2" fillId="6" borderId="0" xfId="0" applyNumberFormat="1" applyFont="1" applyFill="1" applyProtection="1"/>
    <xf numFmtId="38" fontId="0" fillId="6" borderId="0" xfId="0" applyFill="1" applyProtection="1"/>
    <xf numFmtId="38" fontId="4" fillId="6" borderId="0" xfId="0" applyFont="1" applyFill="1" applyProtection="1">
      <protection locked="0"/>
    </xf>
    <xf numFmtId="38" fontId="5" fillId="6" borderId="0" xfId="0" applyFont="1" applyFill="1" applyProtection="1"/>
    <xf numFmtId="39" fontId="2" fillId="6" borderId="0" xfId="0" applyNumberFormat="1" applyFont="1" applyFill="1" applyBorder="1" applyProtection="1">
      <protection locked="0"/>
    </xf>
    <xf numFmtId="38" fontId="34" fillId="6" borderId="0" xfId="0" applyFont="1" applyFill="1" applyAlignment="1" applyProtection="1">
      <protection locked="0"/>
    </xf>
    <xf numFmtId="38" fontId="32" fillId="0" borderId="0" xfId="0" applyFont="1" applyFill="1" applyProtection="1"/>
    <xf numFmtId="168" fontId="32" fillId="0" borderId="0" xfId="0" applyNumberFormat="1" applyFont="1" applyFill="1" applyBorder="1" applyProtection="1"/>
    <xf numFmtId="38" fontId="37" fillId="6" borderId="0" xfId="0" applyFont="1" applyFill="1" applyAlignment="1" applyProtection="1">
      <protection locked="0"/>
    </xf>
    <xf numFmtId="38" fontId="9" fillId="8" borderId="1" xfId="0" applyFont="1" applyFill="1" applyBorder="1" applyAlignment="1" applyProtection="1">
      <alignment vertical="center"/>
      <protection locked="0"/>
    </xf>
    <xf numFmtId="9" fontId="2" fillId="8" borderId="1" xfId="4" applyFont="1" applyFill="1" applyBorder="1" applyProtection="1"/>
    <xf numFmtId="38" fontId="9" fillId="9" borderId="1" xfId="0" applyFont="1" applyFill="1" applyBorder="1" applyAlignment="1" applyProtection="1">
      <alignment vertical="center"/>
      <protection locked="0"/>
    </xf>
    <xf numFmtId="165" fontId="2" fillId="9" borderId="2" xfId="1" applyNumberFormat="1" applyFont="1" applyFill="1" applyBorder="1" applyProtection="1">
      <protection locked="0"/>
    </xf>
    <xf numFmtId="38" fontId="38" fillId="0" borderId="0" xfId="0" applyFont="1" applyAlignment="1" applyProtection="1">
      <alignment vertical="center"/>
      <protection locked="0"/>
    </xf>
    <xf numFmtId="38" fontId="39" fillId="0" borderId="0" xfId="0" applyFont="1" applyFill="1" applyAlignment="1" applyProtection="1">
      <protection locked="0"/>
    </xf>
    <xf numFmtId="38" fontId="38" fillId="0" borderId="0" xfId="0" applyFont="1" applyProtection="1">
      <protection locked="0"/>
    </xf>
    <xf numFmtId="165" fontId="40" fillId="4" borderId="1" xfId="1" applyNumberFormat="1" applyFont="1" applyFill="1" applyBorder="1" applyAlignment="1" applyProtection="1">
      <alignment vertical="center"/>
    </xf>
    <xf numFmtId="37" fontId="40" fillId="4" borderId="1" xfId="0" applyNumberFormat="1" applyFont="1" applyFill="1" applyBorder="1" applyAlignment="1" applyProtection="1">
      <alignment horizontal="center" vertical="center"/>
    </xf>
    <xf numFmtId="0" fontId="33" fillId="6" borderId="0" xfId="6" applyFont="1" applyFill="1" applyBorder="1" applyAlignment="1"/>
    <xf numFmtId="38" fontId="32" fillId="6" borderId="0" xfId="0" applyFont="1" applyFill="1" applyAlignment="1" applyProtection="1"/>
    <xf numFmtId="37" fontId="32" fillId="6" borderId="0" xfId="0" applyNumberFormat="1" applyFont="1" applyFill="1" applyAlignment="1" applyProtection="1"/>
    <xf numFmtId="168" fontId="32" fillId="6" borderId="0" xfId="0" applyNumberFormat="1" applyFont="1" applyFill="1" applyAlignment="1" applyProtection="1"/>
    <xf numFmtId="38" fontId="0" fillId="6" borderId="0" xfId="0" applyFill="1" applyAlignment="1" applyProtection="1"/>
    <xf numFmtId="38" fontId="0" fillId="0" borderId="0" xfId="0" applyAlignment="1" applyProtection="1"/>
    <xf numFmtId="38" fontId="4" fillId="6" borderId="0" xfId="0" applyFont="1" applyFill="1" applyAlignment="1" applyProtection="1"/>
    <xf numFmtId="37" fontId="0" fillId="0" borderId="0" xfId="0" applyNumberFormat="1" applyAlignment="1" applyProtection="1"/>
    <xf numFmtId="38" fontId="4" fillId="6" borderId="0" xfId="0" applyFont="1" applyFill="1" applyAlignment="1" applyProtection="1">
      <protection locked="0"/>
    </xf>
    <xf numFmtId="168" fontId="0" fillId="0" borderId="0" xfId="0" applyNumberFormat="1" applyAlignment="1" applyProtection="1"/>
    <xf numFmtId="38" fontId="38" fillId="0" borderId="0" xfId="0" applyFont="1" applyAlignment="1" applyProtection="1">
      <protection locked="0"/>
    </xf>
    <xf numFmtId="38" fontId="41" fillId="0" borderId="0" xfId="0" applyFont="1" applyAlignment="1" applyProtection="1"/>
    <xf numFmtId="37" fontId="38" fillId="0" borderId="0" xfId="0" applyNumberFormat="1" applyFont="1" applyFill="1" applyBorder="1" applyAlignment="1" applyProtection="1"/>
    <xf numFmtId="38" fontId="15" fillId="9" borderId="0" xfId="0" applyFont="1" applyFill="1"/>
    <xf numFmtId="38" fontId="39" fillId="0" borderId="0" xfId="0" applyFont="1" applyFill="1" applyAlignment="1" applyProtection="1">
      <alignment horizontal="center"/>
      <protection locked="0"/>
    </xf>
    <xf numFmtId="0" fontId="42" fillId="7" borderId="0" xfId="7" applyFont="1" applyFill="1" applyBorder="1" applyAlignment="1" applyProtection="1">
      <protection locked="0"/>
    </xf>
    <xf numFmtId="38" fontId="42" fillId="7" borderId="0" xfId="0" applyFont="1" applyFill="1" applyBorder="1" applyAlignment="1" applyProtection="1"/>
    <xf numFmtId="0" fontId="42" fillId="7" borderId="0" xfId="6" applyFont="1" applyFill="1" applyBorder="1" applyAlignment="1"/>
    <xf numFmtId="38" fontId="42" fillId="7" borderId="0" xfId="0" applyFont="1" applyFill="1" applyBorder="1" applyAlignment="1" applyProtection="1">
      <protection locked="0"/>
    </xf>
    <xf numFmtId="38" fontId="43" fillId="7" borderId="0" xfId="0" applyFont="1" applyFill="1" applyAlignment="1" applyProtection="1">
      <protection locked="0"/>
    </xf>
    <xf numFmtId="38" fontId="43" fillId="7" borderId="0" xfId="0" applyFont="1" applyFill="1" applyAlignment="1" applyProtection="1">
      <alignment horizontal="center"/>
      <protection locked="0"/>
    </xf>
    <xf numFmtId="38" fontId="42" fillId="7" borderId="0" xfId="0" applyFont="1" applyFill="1" applyAlignment="1" applyProtection="1"/>
    <xf numFmtId="38" fontId="41" fillId="7" borderId="0" xfId="0" applyFont="1" applyFill="1" applyAlignment="1" applyProtection="1"/>
    <xf numFmtId="38" fontId="41" fillId="0" borderId="0" xfId="0" applyFont="1" applyFill="1" applyBorder="1" applyAlignment="1"/>
    <xf numFmtId="0" fontId="44" fillId="0" borderId="0" xfId="6" applyFont="1" applyBorder="1" applyAlignment="1"/>
    <xf numFmtId="38" fontId="7" fillId="0" borderId="0" xfId="0" applyFont="1" applyFill="1" applyAlignment="1" applyProtection="1">
      <protection locked="0"/>
    </xf>
    <xf numFmtId="38" fontId="7" fillId="9" borderId="1" xfId="0" applyFont="1" applyFill="1" applyBorder="1" applyAlignment="1" applyProtection="1">
      <protection locked="0"/>
    </xf>
    <xf numFmtId="38" fontId="7" fillId="0" borderId="0" xfId="0" applyFont="1" applyFill="1" applyBorder="1" applyAlignment="1" applyProtection="1">
      <protection locked="0"/>
    </xf>
    <xf numFmtId="38" fontId="41" fillId="0" borderId="0" xfId="0" applyFont="1" applyFill="1" applyAlignment="1" applyProtection="1">
      <alignment wrapText="1"/>
    </xf>
    <xf numFmtId="38" fontId="41" fillId="0" borderId="0" xfId="0" applyFont="1" applyAlignment="1" applyProtection="1">
      <protection locked="0"/>
    </xf>
    <xf numFmtId="38" fontId="41" fillId="0" borderId="0" xfId="0" applyFont="1" applyAlignment="1" applyProtection="1">
      <alignment wrapText="1"/>
    </xf>
    <xf numFmtId="38" fontId="41" fillId="6" borderId="0" xfId="0" applyFont="1" applyFill="1" applyAlignment="1" applyProtection="1"/>
    <xf numFmtId="38" fontId="45" fillId="6" borderId="0" xfId="0" applyFont="1" applyFill="1" applyAlignment="1" applyProtection="1"/>
    <xf numFmtId="37" fontId="45" fillId="6" borderId="0" xfId="0" applyNumberFormat="1" applyFont="1" applyFill="1" applyAlignment="1" applyProtection="1"/>
    <xf numFmtId="168" fontId="45" fillId="0" borderId="0" xfId="0" applyNumberFormat="1" applyFont="1" applyFill="1" applyBorder="1" applyAlignment="1" applyProtection="1"/>
    <xf numFmtId="38" fontId="41" fillId="0" borderId="0" xfId="0" applyFont="1" applyFill="1" applyAlignment="1" applyProtection="1"/>
    <xf numFmtId="38" fontId="45" fillId="0" borderId="0" xfId="0" applyFont="1" applyFill="1" applyAlignment="1" applyProtection="1">
      <protection locked="0"/>
    </xf>
    <xf numFmtId="38" fontId="45" fillId="0" borderId="0" xfId="0" applyFont="1" applyFill="1" applyAlignment="1" applyProtection="1"/>
    <xf numFmtId="165" fontId="45" fillId="9" borderId="1" xfId="1" applyNumberFormat="1" applyFont="1" applyFill="1" applyBorder="1" applyAlignment="1" applyProtection="1">
      <protection locked="0"/>
    </xf>
    <xf numFmtId="37" fontId="41" fillId="0" borderId="0" xfId="0" applyNumberFormat="1" applyFont="1" applyAlignment="1" applyProtection="1"/>
    <xf numFmtId="38" fontId="41" fillId="0" borderId="0" xfId="0" applyFont="1" applyFill="1" applyAlignment="1" applyProtection="1">
      <protection locked="0"/>
    </xf>
    <xf numFmtId="37" fontId="45" fillId="9" borderId="1" xfId="0" applyNumberFormat="1" applyFont="1" applyFill="1" applyBorder="1" applyAlignment="1" applyProtection="1">
      <protection locked="0"/>
    </xf>
    <xf numFmtId="168" fontId="41" fillId="0" borderId="0" xfId="0" applyNumberFormat="1" applyFont="1" applyFill="1" applyAlignment="1" applyProtection="1"/>
    <xf numFmtId="38" fontId="38" fillId="0" borderId="0" xfId="0" applyFont="1" applyAlignment="1" applyProtection="1"/>
    <xf numFmtId="37" fontId="45" fillId="0" borderId="0" xfId="0" applyNumberFormat="1" applyFont="1" applyFill="1" applyAlignment="1" applyProtection="1"/>
    <xf numFmtId="38" fontId="47" fillId="6" borderId="0" xfId="0" applyFont="1" applyFill="1" applyAlignment="1" applyProtection="1"/>
    <xf numFmtId="165" fontId="45" fillId="9" borderId="2" xfId="1" applyNumberFormat="1" applyFont="1" applyFill="1" applyBorder="1" applyAlignment="1" applyProtection="1">
      <protection locked="0"/>
    </xf>
    <xf numFmtId="38" fontId="38" fillId="0" borderId="0" xfId="0" applyFont="1" applyFill="1" applyAlignment="1" applyProtection="1">
      <protection locked="0"/>
    </xf>
    <xf numFmtId="37" fontId="45" fillId="0" borderId="0" xfId="0" applyNumberFormat="1" applyFont="1" applyFill="1" applyBorder="1" applyAlignment="1" applyProtection="1"/>
    <xf numFmtId="38" fontId="38" fillId="0" borderId="0" xfId="0" applyFont="1" applyFill="1" applyAlignment="1" applyProtection="1"/>
    <xf numFmtId="39" fontId="45" fillId="6" borderId="0" xfId="0" applyNumberFormat="1" applyFont="1" applyFill="1" applyBorder="1" applyAlignment="1" applyProtection="1">
      <protection locked="0"/>
    </xf>
    <xf numFmtId="168" fontId="41" fillId="0" borderId="0" xfId="0" applyNumberFormat="1" applyFont="1" applyAlignment="1" applyProtection="1"/>
    <xf numFmtId="38" fontId="43" fillId="6" borderId="0" xfId="0" applyFont="1" applyFill="1" applyAlignment="1" applyProtection="1">
      <protection locked="0"/>
    </xf>
    <xf numFmtId="37" fontId="42" fillId="6" borderId="0" xfId="0" applyNumberFormat="1" applyFont="1" applyFill="1" applyAlignment="1" applyProtection="1"/>
    <xf numFmtId="38" fontId="41" fillId="0" borderId="0" xfId="0" applyFont="1" applyFill="1" applyBorder="1" applyAlignment="1" applyProtection="1">
      <protection locked="0"/>
    </xf>
    <xf numFmtId="165" fontId="45" fillId="9" borderId="4" xfId="1" applyNumberFormat="1" applyFont="1" applyFill="1" applyBorder="1" applyAlignment="1" applyProtection="1">
      <protection locked="0"/>
    </xf>
    <xf numFmtId="165" fontId="45" fillId="9" borderId="7" xfId="1" applyNumberFormat="1" applyFont="1" applyFill="1" applyBorder="1" applyAlignment="1" applyProtection="1">
      <protection locked="0"/>
    </xf>
    <xf numFmtId="38" fontId="7" fillId="4" borderId="1" xfId="0" applyFont="1" applyFill="1" applyBorder="1" applyAlignment="1" applyProtection="1">
      <protection locked="0"/>
    </xf>
    <xf numFmtId="165" fontId="46" fillId="4" borderId="1" xfId="1" applyNumberFormat="1" applyFont="1" applyFill="1" applyBorder="1" applyAlignment="1" applyProtection="1"/>
    <xf numFmtId="165" fontId="46" fillId="4" borderId="2" xfId="1" applyNumberFormat="1" applyFont="1" applyFill="1" applyBorder="1" applyAlignment="1" applyProtection="1"/>
    <xf numFmtId="165" fontId="46" fillId="4" borderId="3" xfId="1" applyNumberFormat="1" applyFont="1" applyFill="1" applyBorder="1" applyAlignment="1" applyProtection="1"/>
    <xf numFmtId="10" fontId="46" fillId="4" borderId="1" xfId="4" applyNumberFormat="1" applyFont="1" applyFill="1" applyBorder="1" applyAlignment="1" applyProtection="1"/>
    <xf numFmtId="165" fontId="46" fillId="4" borderId="5" xfId="1" applyNumberFormat="1" applyFont="1" applyFill="1" applyBorder="1" applyAlignment="1" applyProtection="1"/>
    <xf numFmtId="165" fontId="46" fillId="4" borderId="6" xfId="1" applyNumberFormat="1" applyFont="1" applyFill="1" applyBorder="1" applyAlignment="1" applyProtection="1"/>
    <xf numFmtId="165" fontId="40" fillId="4" borderId="1" xfId="1" applyNumberFormat="1" applyFont="1" applyFill="1" applyBorder="1" applyAlignment="1" applyProtection="1"/>
    <xf numFmtId="37" fontId="40" fillId="4" borderId="1" xfId="0" applyNumberFormat="1" applyFont="1" applyFill="1" applyBorder="1" applyAlignment="1" applyProtection="1">
      <alignment horizontal="center"/>
    </xf>
    <xf numFmtId="38" fontId="41" fillId="8" borderId="1" xfId="0" applyFont="1" applyFill="1" applyBorder="1" applyAlignment="1" applyProtection="1"/>
    <xf numFmtId="165" fontId="41" fillId="8" borderId="1" xfId="1" applyNumberFormat="1" applyFont="1" applyFill="1" applyBorder="1" applyAlignment="1" applyProtection="1"/>
    <xf numFmtId="165" fontId="41" fillId="8" borderId="3" xfId="1" applyNumberFormat="1" applyFont="1" applyFill="1" applyBorder="1" applyAlignment="1" applyProtection="1"/>
    <xf numFmtId="165" fontId="41" fillId="8" borderId="8" xfId="1" applyNumberFormat="1" applyFont="1" applyFill="1" applyBorder="1" applyAlignment="1" applyProtection="1"/>
    <xf numFmtId="38" fontId="15" fillId="4" borderId="0" xfId="0" applyFont="1" applyFill="1"/>
    <xf numFmtId="38" fontId="15" fillId="8" borderId="0" xfId="0" applyFont="1" applyFill="1"/>
    <xf numFmtId="38" fontId="9" fillId="10" borderId="1" xfId="0" applyFont="1" applyFill="1" applyBorder="1" applyAlignment="1" applyProtection="1">
      <alignment vertical="center"/>
      <protection locked="0"/>
    </xf>
    <xf numFmtId="38" fontId="15" fillId="10" borderId="0" xfId="0" applyFont="1" applyFill="1"/>
    <xf numFmtId="38" fontId="48" fillId="0" borderId="0" xfId="0" applyFont="1" applyFill="1" applyAlignment="1" applyProtection="1">
      <protection locked="0"/>
    </xf>
    <xf numFmtId="0" fontId="49" fillId="7" borderId="0" xfId="7" applyFont="1" applyFill="1" applyBorder="1" applyAlignment="1" applyProtection="1">
      <alignment vertical="center"/>
      <protection locked="0"/>
    </xf>
    <xf numFmtId="38" fontId="49" fillId="4" borderId="0" xfId="0" applyFont="1" applyFill="1" applyAlignment="1">
      <alignment vertical="center"/>
    </xf>
    <xf numFmtId="0" fontId="40" fillId="7" borderId="0" xfId="7" applyFont="1" applyFill="1" applyBorder="1" applyAlignment="1" applyProtection="1">
      <protection locked="0"/>
    </xf>
    <xf numFmtId="38" fontId="31" fillId="5" borderId="0" xfId="0" applyFont="1" applyFill="1" applyAlignment="1">
      <alignment horizontal="left" vertical="center" wrapText="1"/>
    </xf>
    <xf numFmtId="38" fontId="30" fillId="2" borderId="0" xfId="0" applyFont="1" applyFill="1" applyAlignment="1">
      <alignment horizontal="left" vertical="top" wrapText="1"/>
    </xf>
    <xf numFmtId="0" fontId="41" fillId="0" borderId="0" xfId="6" applyFont="1" applyBorder="1" applyAlignment="1">
      <alignment horizontal="left" wrapText="1"/>
    </xf>
    <xf numFmtId="38" fontId="0" fillId="0" borderId="0" xfId="0" applyBorder="1" applyAlignment="1" applyProtection="1">
      <alignment horizontal="left" vertical="top" wrapText="1"/>
    </xf>
  </cellXfs>
  <cellStyles count="9">
    <cellStyle name="Currency" xfId="1" builtinId="4"/>
    <cellStyle name="Date" xfId="2" xr:uid="{00000000-0005-0000-0000-000001000000}"/>
    <cellStyle name="Fixed" xfId="3" xr:uid="{00000000-0005-0000-0000-000002000000}"/>
    <cellStyle name="Heading 1" xfId="6" builtinId="16"/>
    <cellStyle name="Heading 2" xfId="7" builtinId="17"/>
    <cellStyle name="Hyperlink" xfId="8" builtinId="8"/>
    <cellStyle name="Normal" xfId="0" builtinId="0"/>
    <cellStyle name="Percent" xfId="4" builtinId="5"/>
    <cellStyle name="Text" xfId="5"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1BFB1"/>
      <color rgb="FF66B0D1"/>
      <color rgb="FFD6DCE5"/>
      <color rgb="FF0272AE"/>
      <color rgb="FF99CAD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chartsheet" Target="chartsheets/sheet1.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4.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3.xml"/><Relationship Id="rId9" Type="http://schemas.openxmlformats.org/officeDocument/2006/relationships/sharedStrings" Target="sharedString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AU"/>
              <a:t>Unit contribution margin</a:t>
            </a:r>
          </a:p>
        </c:rich>
      </c:tx>
      <c:layout>
        <c:manualLayout>
          <c:xMode val="edge"/>
          <c:yMode val="edge"/>
          <c:x val="0.14198797024353671"/>
          <c:y val="0.17613660796648611"/>
        </c:manualLayout>
      </c:layout>
      <c:overlay val="0"/>
      <c:spPr>
        <a:noFill/>
        <a:ln w="25400">
          <a:noFill/>
        </a:ln>
      </c:spPr>
    </c:title>
    <c:autoTitleDeleted val="0"/>
    <c:plotArea>
      <c:layout>
        <c:manualLayout>
          <c:layoutTarget val="inner"/>
          <c:xMode val="edge"/>
          <c:yMode val="edge"/>
          <c:x val="0.21906715409002805"/>
          <c:y val="0.35511412896468975"/>
          <c:w val="0.28803273963688875"/>
          <c:h val="0.40340965050388755"/>
        </c:manualLayout>
      </c:layout>
      <c:pieChart>
        <c:varyColors val="1"/>
        <c:ser>
          <c:idx val="0"/>
          <c:order val="0"/>
          <c:spPr>
            <a:solidFill>
              <a:srgbClr val="8080FF"/>
            </a:solidFill>
            <a:ln w="12700">
              <a:solidFill>
                <a:srgbClr val="000000"/>
              </a:solidFill>
              <a:prstDash val="solid"/>
            </a:ln>
          </c:spPr>
          <c:dPt>
            <c:idx val="0"/>
            <c:bubble3D val="0"/>
            <c:extLst>
              <c:ext xmlns:c16="http://schemas.microsoft.com/office/drawing/2014/chart" uri="{C3380CC4-5D6E-409C-BE32-E72D297353CC}">
                <c16:uniqueId val="{00000001-F1FB-46D2-9D6C-85601114BB32}"/>
              </c:ext>
            </c:extLst>
          </c:dPt>
          <c:dPt>
            <c:idx val="1"/>
            <c:bubble3D val="0"/>
            <c:spPr>
              <a:solidFill>
                <a:srgbClr val="802060"/>
              </a:solidFill>
              <a:ln w="12700">
                <a:solidFill>
                  <a:srgbClr val="000000"/>
                </a:solidFill>
                <a:prstDash val="solid"/>
              </a:ln>
            </c:spPr>
            <c:extLst>
              <c:ext xmlns:c16="http://schemas.microsoft.com/office/drawing/2014/chart" uri="{C3380CC4-5D6E-409C-BE32-E72D297353CC}">
                <c16:uniqueId val="{00000003-F1FB-46D2-9D6C-85601114BB32}"/>
              </c:ext>
            </c:extLst>
          </c:dPt>
          <c:dLbls>
            <c:dLbl>
              <c:idx val="0"/>
              <c:layout>
                <c:manualLayout>
                  <c:x val="-0.12030069982359018"/>
                  <c:y val="-1.6351171388656181E-2"/>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F1FB-46D2-9D6C-85601114BB32}"/>
                </c:ext>
              </c:extLst>
            </c:dLbl>
            <c:dLbl>
              <c:idx val="1"/>
              <c:layout>
                <c:manualLayout>
                  <c:x val="0.11378859750461369"/>
                  <c:y val="-5.7522993463687512E-3"/>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1FB-46D2-9D6C-85601114BB32}"/>
                </c:ext>
              </c:extLst>
            </c:dLbl>
            <c:numFmt formatCode="0%" sourceLinked="0"/>
            <c:spPr>
              <a:noFill/>
              <a:ln w="25400">
                <a:noFill/>
              </a:ln>
            </c:spPr>
            <c:txPr>
              <a:bodyPr/>
              <a:lstStyle/>
              <a:p>
                <a:pPr>
                  <a:defRPr sz="850" b="0" i="0" u="none" strike="noStrike" baseline="0">
                    <a:solidFill>
                      <a:schemeClr val="bg1"/>
                    </a:solidFill>
                    <a:latin typeface="Tahoma"/>
                    <a:ea typeface="Tahoma"/>
                    <a:cs typeface="Tahoma"/>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('Break-even analysis'!$D$25,'Break-even analysis'!$D$28)</c:f>
              <c:strCache>
                <c:ptCount val="2"/>
                <c:pt idx="0">
                  <c:v>Variable costs per unit</c:v>
                </c:pt>
                <c:pt idx="1">
                  <c:v>Unit contribution margin</c:v>
                </c:pt>
              </c:strCache>
            </c:strRef>
          </c:cat>
          <c:val>
            <c:numRef>
              <c:f>('Break-even analysis'!$G$25,'Break-even analysis'!$G$28)</c:f>
              <c:numCache>
                <c:formatCode>"$"#,##0.00_);[Red]\("$"#,##0.00\)</c:formatCode>
                <c:ptCount val="2"/>
                <c:pt idx="0">
                  <c:v>7.6</c:v>
                </c:pt>
                <c:pt idx="1">
                  <c:v>7.4</c:v>
                </c:pt>
              </c:numCache>
            </c:numRef>
          </c:val>
          <c:extLst>
            <c:ext xmlns:c16="http://schemas.microsoft.com/office/drawing/2014/chart" uri="{C3380CC4-5D6E-409C-BE32-E72D297353CC}">
              <c16:uniqueId val="{00000004-F1FB-46D2-9D6C-85601114BB32}"/>
            </c:ext>
          </c:extLst>
        </c:ser>
        <c:dLbls>
          <c:showLegendKey val="0"/>
          <c:showVal val="1"/>
          <c:showCatName val="0"/>
          <c:showSerName val="0"/>
          <c:showPercent val="1"/>
          <c:showBubbleSize val="0"/>
          <c:showLeaderLines val="1"/>
        </c:dLbls>
        <c:firstSliceAng val="0"/>
      </c:pieChart>
      <c:spPr>
        <a:noFill/>
        <a:ln w="25400">
          <a:noFill/>
        </a:ln>
      </c:spPr>
    </c:plotArea>
    <c:legend>
      <c:legendPos val="r"/>
      <c:layout>
        <c:manualLayout>
          <c:xMode val="edge"/>
          <c:yMode val="edge"/>
          <c:x val="0.5794254293026071"/>
          <c:y val="0.50363596853972881"/>
          <c:w val="0.34888472688411876"/>
          <c:h val="9.3750130046678093E-2"/>
        </c:manualLayout>
      </c:layout>
      <c:overlay val="1"/>
      <c:spPr>
        <a:solidFill>
          <a:srgbClr val="FFFFFF"/>
        </a:solidFill>
        <a:ln w="25400">
          <a:noFill/>
        </a:ln>
      </c:spPr>
      <c:txPr>
        <a:bodyPr/>
        <a:lstStyle/>
        <a:p>
          <a:pPr>
            <a:defRPr sz="780" b="0" i="0" u="none" strike="noStrike" baseline="0">
              <a:solidFill>
                <a:srgbClr val="000000"/>
              </a:solidFill>
              <a:latin typeface="Tahoma"/>
              <a:ea typeface="Tahoma"/>
              <a:cs typeface="Tahoma"/>
            </a:defRPr>
          </a:pPr>
          <a:endParaRPr lang="en-US"/>
        </a:p>
      </c:txPr>
    </c:legend>
    <c:plotVisOnly val="1"/>
    <c:dispBlanksAs val="zero"/>
    <c:showDLblsOverMax val="0"/>
  </c:chart>
  <c:spPr>
    <a:solidFill>
      <a:srgbClr val="FFFFFF"/>
    </a:solidFill>
    <a:ln w="9525">
      <a:noFill/>
    </a:ln>
  </c:spPr>
  <c:txPr>
    <a:bodyPr/>
    <a:lstStyle/>
    <a:p>
      <a:pPr>
        <a:defRPr sz="850" b="0" i="0" u="none" strike="noStrike" baseline="0">
          <a:solidFill>
            <a:srgbClr val="000000"/>
          </a:solidFill>
          <a:latin typeface="Tahoma"/>
          <a:ea typeface="Tahoma"/>
          <a:cs typeface="Tahoma"/>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AU"/>
              <a:t>Variable costs per unit</a:t>
            </a:r>
          </a:p>
        </c:rich>
      </c:tx>
      <c:layout>
        <c:manualLayout>
          <c:xMode val="edge"/>
          <c:yMode val="edge"/>
          <c:x val="0.12418323526552645"/>
          <c:y val="0.24647911851114079"/>
        </c:manualLayout>
      </c:layout>
      <c:overlay val="0"/>
      <c:spPr>
        <a:noFill/>
        <a:ln w="25400">
          <a:noFill/>
        </a:ln>
      </c:spPr>
    </c:title>
    <c:autoTitleDeleted val="0"/>
    <c:plotArea>
      <c:layout>
        <c:manualLayout>
          <c:layoutTarget val="inner"/>
          <c:xMode val="edge"/>
          <c:yMode val="edge"/>
          <c:x val="0.20697211791113049"/>
          <c:y val="0.3753511668175738"/>
          <c:w val="0.28322500345733648"/>
          <c:h val="0.36414665437525817"/>
        </c:manualLayout>
      </c:layout>
      <c:pieChart>
        <c:varyColors val="1"/>
        <c:ser>
          <c:idx val="0"/>
          <c:order val="0"/>
          <c:spPr>
            <a:solidFill>
              <a:srgbClr val="8080FF"/>
            </a:solidFill>
            <a:ln w="12700">
              <a:solidFill>
                <a:srgbClr val="000000"/>
              </a:solidFill>
              <a:prstDash val="solid"/>
            </a:ln>
          </c:spPr>
          <c:dPt>
            <c:idx val="0"/>
            <c:bubble3D val="0"/>
            <c:extLst>
              <c:ext xmlns:c16="http://schemas.microsoft.com/office/drawing/2014/chart" uri="{C3380CC4-5D6E-409C-BE32-E72D297353CC}">
                <c16:uniqueId val="{00000001-D894-4FBB-B87A-8F69BAF365A7}"/>
              </c:ext>
            </c:extLst>
          </c:dPt>
          <c:dPt>
            <c:idx val="1"/>
            <c:bubble3D val="0"/>
            <c:spPr>
              <a:solidFill>
                <a:srgbClr val="802060"/>
              </a:solidFill>
              <a:ln w="12700">
                <a:solidFill>
                  <a:srgbClr val="000000"/>
                </a:solidFill>
                <a:prstDash val="solid"/>
              </a:ln>
            </c:spPr>
            <c:extLst>
              <c:ext xmlns:c16="http://schemas.microsoft.com/office/drawing/2014/chart" uri="{C3380CC4-5D6E-409C-BE32-E72D297353CC}">
                <c16:uniqueId val="{00000003-D894-4FBB-B87A-8F69BAF365A7}"/>
              </c:ext>
            </c:extLst>
          </c:dPt>
          <c:dPt>
            <c:idx val="2"/>
            <c:bubble3D val="0"/>
            <c:spPr>
              <a:solidFill>
                <a:srgbClr val="FFFFC0"/>
              </a:solidFill>
              <a:ln w="12700">
                <a:solidFill>
                  <a:srgbClr val="000000"/>
                </a:solidFill>
                <a:prstDash val="solid"/>
              </a:ln>
            </c:spPr>
            <c:extLst>
              <c:ext xmlns:c16="http://schemas.microsoft.com/office/drawing/2014/chart" uri="{C3380CC4-5D6E-409C-BE32-E72D297353CC}">
                <c16:uniqueId val="{00000005-D894-4FBB-B87A-8F69BAF365A7}"/>
              </c:ext>
            </c:extLst>
          </c:dPt>
          <c:dPt>
            <c:idx val="3"/>
            <c:bubble3D val="0"/>
            <c:spPr>
              <a:solidFill>
                <a:srgbClr val="A0E0E0"/>
              </a:solidFill>
              <a:ln w="12700">
                <a:solidFill>
                  <a:srgbClr val="000000"/>
                </a:solidFill>
                <a:prstDash val="solid"/>
              </a:ln>
            </c:spPr>
            <c:extLst>
              <c:ext xmlns:c16="http://schemas.microsoft.com/office/drawing/2014/chart" uri="{C3380CC4-5D6E-409C-BE32-E72D297353CC}">
                <c16:uniqueId val="{00000007-D894-4FBB-B87A-8F69BAF365A7}"/>
              </c:ext>
            </c:extLst>
          </c:dPt>
          <c:dPt>
            <c:idx val="4"/>
            <c:bubble3D val="0"/>
            <c:spPr>
              <a:solidFill>
                <a:srgbClr val="600080"/>
              </a:solidFill>
              <a:ln w="12700">
                <a:solidFill>
                  <a:srgbClr val="000000"/>
                </a:solidFill>
                <a:prstDash val="solid"/>
              </a:ln>
            </c:spPr>
            <c:extLst>
              <c:ext xmlns:c16="http://schemas.microsoft.com/office/drawing/2014/chart" uri="{C3380CC4-5D6E-409C-BE32-E72D297353CC}">
                <c16:uniqueId val="{00000009-D894-4FBB-B87A-8F69BAF365A7}"/>
              </c:ext>
            </c:extLst>
          </c:dPt>
          <c:dLbls>
            <c:dLbl>
              <c:idx val="0"/>
              <c:layout>
                <c:manualLayout>
                  <c:x val="-7.9477010104264417E-2"/>
                  <c:y val="7.4296153266314099E-2"/>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894-4FBB-B87A-8F69BAF365A7}"/>
                </c:ext>
              </c:extLst>
            </c:dLbl>
            <c:dLbl>
              <c:idx val="1"/>
              <c:layout>
                <c:manualLayout>
                  <c:x val="-6.5137828170073075E-2"/>
                  <c:y val="-9.9470299110525823E-2"/>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894-4FBB-B87A-8F69BAF365A7}"/>
                </c:ext>
              </c:extLst>
            </c:dLbl>
            <c:dLbl>
              <c:idx val="2"/>
              <c:numFmt formatCode="0%" sourceLinked="0"/>
              <c:spPr>
                <a:noFill/>
                <a:ln w="25400">
                  <a:noFill/>
                </a:ln>
              </c:spPr>
              <c:txPr>
                <a:bodyPr/>
                <a:lstStyle/>
                <a:p>
                  <a:pPr>
                    <a:defRPr sz="800" b="0" i="0" u="none" strike="noStrike" baseline="0">
                      <a:solidFill>
                        <a:schemeClr val="tx1"/>
                      </a:solidFill>
                      <a:latin typeface="Arial"/>
                      <a:ea typeface="Arial"/>
                      <a:cs typeface="Arial"/>
                    </a:defRPr>
                  </a:pPr>
                  <a:endParaRPr lang="en-US"/>
                </a:p>
              </c:txPr>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894-4FBB-B87A-8F69BAF365A7}"/>
                </c:ext>
              </c:extLst>
            </c:dLbl>
            <c:dLbl>
              <c:idx val="3"/>
              <c:numFmt formatCode="0%" sourceLinked="0"/>
              <c:spPr>
                <a:noFill/>
                <a:ln w="25400">
                  <a:noFill/>
                </a:ln>
              </c:spPr>
              <c:txPr>
                <a:bodyPr/>
                <a:lstStyle/>
                <a:p>
                  <a:pPr>
                    <a:defRPr sz="800" b="0" i="0" u="none" strike="noStrike" baseline="0">
                      <a:solidFill>
                        <a:schemeClr val="tx1"/>
                      </a:solidFill>
                      <a:latin typeface="Arial"/>
                      <a:ea typeface="Arial"/>
                      <a:cs typeface="Arial"/>
                    </a:defRPr>
                  </a:pPr>
                  <a:endParaRPr lang="en-US"/>
                </a:p>
              </c:txPr>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894-4FBB-B87A-8F69BAF365A7}"/>
                </c:ext>
              </c:extLst>
            </c:dLbl>
            <c:numFmt formatCode="0%" sourceLinked="0"/>
            <c:spPr>
              <a:noFill/>
              <a:ln w="25400">
                <a:noFill/>
              </a:ln>
            </c:spPr>
            <c:txPr>
              <a:bodyPr/>
              <a:lstStyle/>
              <a:p>
                <a:pPr>
                  <a:defRPr sz="800" b="0" i="0" u="none" strike="noStrike" baseline="0">
                    <a:solidFill>
                      <a:schemeClr val="bg1"/>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'Break-even analysis'!$D$20:$D$24</c:f>
              <c:strCache>
                <c:ptCount val="5"/>
                <c:pt idx="0">
                  <c:v>Commission per unit</c:v>
                </c:pt>
                <c:pt idx="1">
                  <c:v>Direct material per unit</c:v>
                </c:pt>
                <c:pt idx="2">
                  <c:v>Shipping per unit</c:v>
                </c:pt>
                <c:pt idx="3">
                  <c:v>Supplies per unit</c:v>
                </c:pt>
                <c:pt idx="4">
                  <c:v>Other variable costs per unit</c:v>
                </c:pt>
              </c:strCache>
            </c:strRef>
          </c:cat>
          <c:val>
            <c:numRef>
              <c:f>'Break-even analysis'!$G$20:$G$24</c:f>
              <c:numCache>
                <c:formatCode>"$"#,##0.00_);[Red]\("$"#,##0.00\)</c:formatCode>
                <c:ptCount val="5"/>
                <c:pt idx="0">
                  <c:v>2</c:v>
                </c:pt>
                <c:pt idx="1">
                  <c:v>2.5</c:v>
                </c:pt>
                <c:pt idx="2">
                  <c:v>1.1000000000000001</c:v>
                </c:pt>
                <c:pt idx="3">
                  <c:v>0.8</c:v>
                </c:pt>
                <c:pt idx="4">
                  <c:v>1.2</c:v>
                </c:pt>
              </c:numCache>
            </c:numRef>
          </c:val>
          <c:extLst>
            <c:ext xmlns:c16="http://schemas.microsoft.com/office/drawing/2014/chart" uri="{C3380CC4-5D6E-409C-BE32-E72D297353CC}">
              <c16:uniqueId val="{0000000A-D894-4FBB-B87A-8F69BAF365A7}"/>
            </c:ext>
          </c:extLst>
        </c:ser>
        <c:dLbls>
          <c:showLegendKey val="0"/>
          <c:showVal val="1"/>
          <c:showCatName val="0"/>
          <c:showSerName val="0"/>
          <c:showPercent val="0"/>
          <c:showBubbleSize val="0"/>
          <c:showLeaderLines val="1"/>
        </c:dLbls>
        <c:firstSliceAng val="0"/>
      </c:pieChart>
      <c:spPr>
        <a:noFill/>
        <a:ln w="25400">
          <a:noFill/>
        </a:ln>
      </c:spPr>
    </c:plotArea>
    <c:legend>
      <c:legendPos val="r"/>
      <c:layout>
        <c:manualLayout>
          <c:xMode val="edge"/>
          <c:yMode val="edge"/>
          <c:x val="0.6448815463336276"/>
          <c:y val="0.42577147280799416"/>
          <c:w val="0.33769135027605501"/>
          <c:h val="0.26890829861557525"/>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ahoma"/>
                <a:ea typeface="Tahoma"/>
                <a:cs typeface="Tahoma"/>
              </a:defRPr>
            </a:pPr>
            <a:r>
              <a:rPr lang="en-AU"/>
              <a:t>Breakeven analysis chart</a:t>
            </a:r>
          </a:p>
        </c:rich>
      </c:tx>
      <c:layout>
        <c:manualLayout>
          <c:xMode val="edge"/>
          <c:yMode val="edge"/>
          <c:x val="0.34739178690344064"/>
          <c:y val="1.9575856443719411E-2"/>
        </c:manualLayout>
      </c:layout>
      <c:overlay val="0"/>
      <c:spPr>
        <a:noFill/>
        <a:ln w="25400">
          <a:noFill/>
        </a:ln>
      </c:spPr>
    </c:title>
    <c:autoTitleDeleted val="0"/>
    <c:plotArea>
      <c:layout>
        <c:manualLayout>
          <c:layoutTarget val="inner"/>
          <c:xMode val="edge"/>
          <c:yMode val="edge"/>
          <c:x val="0.12319644839067703"/>
          <c:y val="0.12887438825448613"/>
          <c:w val="0.81666620005832602"/>
          <c:h val="0.78629690048939638"/>
        </c:manualLayout>
      </c:layout>
      <c:lineChart>
        <c:grouping val="standard"/>
        <c:varyColors val="0"/>
        <c:ser>
          <c:idx val="2"/>
          <c:order val="0"/>
          <c:tx>
            <c:strRef>
              <c:f>'Break-even analysis'!$C$53</c:f>
              <c:strCache>
                <c:ptCount val="1"/>
                <c:pt idx="0">
                  <c:v>Total sales</c:v>
                </c:pt>
              </c:strCache>
            </c:strRef>
          </c:tx>
          <c:spPr>
            <a:ln w="12700">
              <a:solidFill>
                <a:srgbClr val="FF8080"/>
              </a:solidFill>
              <a:prstDash val="solid"/>
            </a:ln>
          </c:spPr>
          <c:marker>
            <c:symbol val="triangle"/>
            <c:size val="5"/>
            <c:spPr>
              <a:solidFill>
                <a:srgbClr val="FF8080"/>
              </a:solidFill>
              <a:ln>
                <a:solidFill>
                  <a:srgbClr val="FF8080"/>
                </a:solidFill>
                <a:prstDash val="solid"/>
              </a:ln>
            </c:spPr>
          </c:marker>
          <c:cat>
            <c:numRef>
              <c:f>'Break-even analysis'!$E$48:$O$48</c:f>
              <c:numCache>
                <c:formatCode>#,##0_);[Red]\(#,##0\)</c:formatCode>
                <c:ptCount val="11"/>
                <c:pt idx="0">
                  <c:v>0</c:v>
                </c:pt>
                <c:pt idx="1">
                  <c:v>2200</c:v>
                </c:pt>
                <c:pt idx="2">
                  <c:v>4400</c:v>
                </c:pt>
                <c:pt idx="3">
                  <c:v>6600</c:v>
                </c:pt>
                <c:pt idx="4">
                  <c:v>8800</c:v>
                </c:pt>
                <c:pt idx="5">
                  <c:v>11000</c:v>
                </c:pt>
                <c:pt idx="6">
                  <c:v>13200</c:v>
                </c:pt>
                <c:pt idx="7">
                  <c:v>15399.999999999998</c:v>
                </c:pt>
                <c:pt idx="8">
                  <c:v>17600</c:v>
                </c:pt>
                <c:pt idx="9">
                  <c:v>19800</c:v>
                </c:pt>
                <c:pt idx="10">
                  <c:v>22000</c:v>
                </c:pt>
              </c:numCache>
            </c:numRef>
          </c:cat>
          <c:val>
            <c:numRef>
              <c:f>'Break-even analysis'!$E$53:$O$53</c:f>
              <c:numCache>
                <c:formatCode>"$"#,##0.00_);[Red]\("$"#,##0.00\)</c:formatCode>
                <c:ptCount val="11"/>
                <c:pt idx="0">
                  <c:v>0</c:v>
                </c:pt>
                <c:pt idx="1">
                  <c:v>33000</c:v>
                </c:pt>
                <c:pt idx="2">
                  <c:v>66000</c:v>
                </c:pt>
                <c:pt idx="3">
                  <c:v>99000</c:v>
                </c:pt>
                <c:pt idx="4">
                  <c:v>132000</c:v>
                </c:pt>
                <c:pt idx="5">
                  <c:v>165000</c:v>
                </c:pt>
                <c:pt idx="6">
                  <c:v>198000</c:v>
                </c:pt>
                <c:pt idx="7">
                  <c:v>230999.99999999997</c:v>
                </c:pt>
                <c:pt idx="8">
                  <c:v>264000</c:v>
                </c:pt>
                <c:pt idx="9">
                  <c:v>297000</c:v>
                </c:pt>
                <c:pt idx="10">
                  <c:v>330000</c:v>
                </c:pt>
              </c:numCache>
            </c:numRef>
          </c:val>
          <c:smooth val="0"/>
          <c:extLst>
            <c:ext xmlns:c16="http://schemas.microsoft.com/office/drawing/2014/chart" uri="{C3380CC4-5D6E-409C-BE32-E72D297353CC}">
              <c16:uniqueId val="{00000000-4C31-484A-B928-9D050FAE299A}"/>
            </c:ext>
          </c:extLst>
        </c:ser>
        <c:ser>
          <c:idx val="0"/>
          <c:order val="1"/>
          <c:tx>
            <c:strRef>
              <c:f>'Break-even analysis'!$C$50</c:f>
              <c:strCache>
                <c:ptCount val="1"/>
                <c:pt idx="0">
                  <c:v>Fixed costs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'Break-even analysis'!$E$48:$O$48</c:f>
              <c:numCache>
                <c:formatCode>#,##0_);[Red]\(#,##0\)</c:formatCode>
                <c:ptCount val="11"/>
                <c:pt idx="0">
                  <c:v>0</c:v>
                </c:pt>
                <c:pt idx="1">
                  <c:v>2200</c:v>
                </c:pt>
                <c:pt idx="2">
                  <c:v>4400</c:v>
                </c:pt>
                <c:pt idx="3">
                  <c:v>6600</c:v>
                </c:pt>
                <c:pt idx="4">
                  <c:v>8800</c:v>
                </c:pt>
                <c:pt idx="5">
                  <c:v>11000</c:v>
                </c:pt>
                <c:pt idx="6">
                  <c:v>13200</c:v>
                </c:pt>
                <c:pt idx="7">
                  <c:v>15399.999999999998</c:v>
                </c:pt>
                <c:pt idx="8">
                  <c:v>17600</c:v>
                </c:pt>
                <c:pt idx="9">
                  <c:v>19800</c:v>
                </c:pt>
                <c:pt idx="10">
                  <c:v>22000</c:v>
                </c:pt>
              </c:numCache>
            </c:numRef>
          </c:cat>
          <c:val>
            <c:numRef>
              <c:f>'Break-even analysis'!$E$50:$O$50</c:f>
              <c:numCache>
                <c:formatCode>"$"#,##0.00_);[Red]\("$"#,##0.00\)</c:formatCode>
                <c:ptCount val="11"/>
                <c:pt idx="0">
                  <c:v>37000</c:v>
                </c:pt>
                <c:pt idx="1">
                  <c:v>37000</c:v>
                </c:pt>
                <c:pt idx="2">
                  <c:v>37000</c:v>
                </c:pt>
                <c:pt idx="3">
                  <c:v>37000</c:v>
                </c:pt>
                <c:pt idx="4">
                  <c:v>37000</c:v>
                </c:pt>
                <c:pt idx="5">
                  <c:v>37000</c:v>
                </c:pt>
                <c:pt idx="6">
                  <c:v>37000</c:v>
                </c:pt>
                <c:pt idx="7">
                  <c:v>37000</c:v>
                </c:pt>
                <c:pt idx="8">
                  <c:v>37000</c:v>
                </c:pt>
                <c:pt idx="9">
                  <c:v>37000</c:v>
                </c:pt>
                <c:pt idx="10">
                  <c:v>37000</c:v>
                </c:pt>
              </c:numCache>
            </c:numRef>
          </c:val>
          <c:smooth val="0"/>
          <c:extLst>
            <c:ext xmlns:c16="http://schemas.microsoft.com/office/drawing/2014/chart" uri="{C3380CC4-5D6E-409C-BE32-E72D297353CC}">
              <c16:uniqueId val="{00000001-4C31-484A-B928-9D050FAE299A}"/>
            </c:ext>
          </c:extLst>
        </c:ser>
        <c:ser>
          <c:idx val="4"/>
          <c:order val="2"/>
          <c:tx>
            <c:strRef>
              <c:f>'Break-even analysis'!$C$51</c:f>
              <c:strCache>
                <c:ptCount val="1"/>
                <c:pt idx="0">
                  <c:v>Variable costs</c:v>
                </c:pt>
              </c:strCache>
            </c:strRef>
          </c:tx>
          <c:cat>
            <c:numRef>
              <c:f>'Break-even analysis'!$E$48:$O$48</c:f>
              <c:numCache>
                <c:formatCode>#,##0_);[Red]\(#,##0\)</c:formatCode>
                <c:ptCount val="11"/>
                <c:pt idx="0">
                  <c:v>0</c:v>
                </c:pt>
                <c:pt idx="1">
                  <c:v>2200</c:v>
                </c:pt>
                <c:pt idx="2">
                  <c:v>4400</c:v>
                </c:pt>
                <c:pt idx="3">
                  <c:v>6600</c:v>
                </c:pt>
                <c:pt idx="4">
                  <c:v>8800</c:v>
                </c:pt>
                <c:pt idx="5">
                  <c:v>11000</c:v>
                </c:pt>
                <c:pt idx="6">
                  <c:v>13200</c:v>
                </c:pt>
                <c:pt idx="7">
                  <c:v>15399.999999999998</c:v>
                </c:pt>
                <c:pt idx="8">
                  <c:v>17600</c:v>
                </c:pt>
                <c:pt idx="9">
                  <c:v>19800</c:v>
                </c:pt>
                <c:pt idx="10">
                  <c:v>22000</c:v>
                </c:pt>
              </c:numCache>
            </c:numRef>
          </c:cat>
          <c:val>
            <c:numRef>
              <c:f>'Break-even analysis'!$E$51:$O$51</c:f>
              <c:numCache>
                <c:formatCode>"$"#,##0.00_);[Red]\("$"#,##0.00\)</c:formatCode>
                <c:ptCount val="11"/>
                <c:pt idx="0">
                  <c:v>0</c:v>
                </c:pt>
                <c:pt idx="1">
                  <c:v>16720</c:v>
                </c:pt>
                <c:pt idx="2">
                  <c:v>33440</c:v>
                </c:pt>
                <c:pt idx="3">
                  <c:v>50160</c:v>
                </c:pt>
                <c:pt idx="4">
                  <c:v>66880</c:v>
                </c:pt>
                <c:pt idx="5">
                  <c:v>83600</c:v>
                </c:pt>
                <c:pt idx="6">
                  <c:v>100320</c:v>
                </c:pt>
                <c:pt idx="7">
                  <c:v>117039.99999999999</c:v>
                </c:pt>
                <c:pt idx="8">
                  <c:v>133760</c:v>
                </c:pt>
                <c:pt idx="9">
                  <c:v>150480</c:v>
                </c:pt>
                <c:pt idx="10">
                  <c:v>167200</c:v>
                </c:pt>
              </c:numCache>
            </c:numRef>
          </c:val>
          <c:smooth val="0"/>
          <c:extLst>
            <c:ext xmlns:c16="http://schemas.microsoft.com/office/drawing/2014/chart" uri="{C3380CC4-5D6E-409C-BE32-E72D297353CC}">
              <c16:uniqueId val="{00000002-4C31-484A-B928-9D050FAE299A}"/>
            </c:ext>
          </c:extLst>
        </c:ser>
        <c:ser>
          <c:idx val="1"/>
          <c:order val="3"/>
          <c:tx>
            <c:strRef>
              <c:f>'Break-even analysis'!$C$52</c:f>
              <c:strCache>
                <c:ptCount val="1"/>
                <c:pt idx="0">
                  <c:v>Total costs</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'Break-even analysis'!$E$48:$O$48</c:f>
              <c:numCache>
                <c:formatCode>#,##0_);[Red]\(#,##0\)</c:formatCode>
                <c:ptCount val="11"/>
                <c:pt idx="0">
                  <c:v>0</c:v>
                </c:pt>
                <c:pt idx="1">
                  <c:v>2200</c:v>
                </c:pt>
                <c:pt idx="2">
                  <c:v>4400</c:v>
                </c:pt>
                <c:pt idx="3">
                  <c:v>6600</c:v>
                </c:pt>
                <c:pt idx="4">
                  <c:v>8800</c:v>
                </c:pt>
                <c:pt idx="5">
                  <c:v>11000</c:v>
                </c:pt>
                <c:pt idx="6">
                  <c:v>13200</c:v>
                </c:pt>
                <c:pt idx="7">
                  <c:v>15399.999999999998</c:v>
                </c:pt>
                <c:pt idx="8">
                  <c:v>17600</c:v>
                </c:pt>
                <c:pt idx="9">
                  <c:v>19800</c:v>
                </c:pt>
                <c:pt idx="10">
                  <c:v>22000</c:v>
                </c:pt>
              </c:numCache>
            </c:numRef>
          </c:cat>
          <c:val>
            <c:numRef>
              <c:f>'Break-even analysis'!$E$52:$O$52</c:f>
              <c:numCache>
                <c:formatCode>"$"#,##0.00_);[Red]\("$"#,##0.00\)</c:formatCode>
                <c:ptCount val="11"/>
                <c:pt idx="0">
                  <c:v>37000</c:v>
                </c:pt>
                <c:pt idx="1">
                  <c:v>53720</c:v>
                </c:pt>
                <c:pt idx="2">
                  <c:v>70440</c:v>
                </c:pt>
                <c:pt idx="3">
                  <c:v>87160</c:v>
                </c:pt>
                <c:pt idx="4">
                  <c:v>103880</c:v>
                </c:pt>
                <c:pt idx="5">
                  <c:v>120600</c:v>
                </c:pt>
                <c:pt idx="6">
                  <c:v>137320</c:v>
                </c:pt>
                <c:pt idx="7">
                  <c:v>154040</c:v>
                </c:pt>
                <c:pt idx="8">
                  <c:v>170760</c:v>
                </c:pt>
                <c:pt idx="9">
                  <c:v>187480</c:v>
                </c:pt>
                <c:pt idx="10">
                  <c:v>204200</c:v>
                </c:pt>
              </c:numCache>
            </c:numRef>
          </c:val>
          <c:smooth val="0"/>
          <c:extLst>
            <c:ext xmlns:c16="http://schemas.microsoft.com/office/drawing/2014/chart" uri="{C3380CC4-5D6E-409C-BE32-E72D297353CC}">
              <c16:uniqueId val="{00000003-4C31-484A-B928-9D050FAE299A}"/>
            </c:ext>
          </c:extLst>
        </c:ser>
        <c:ser>
          <c:idx val="3"/>
          <c:order val="4"/>
          <c:tx>
            <c:strRef>
              <c:f>'Break-even analysis'!$C$54</c:f>
              <c:strCache>
                <c:ptCount val="1"/>
                <c:pt idx="0">
                  <c:v>Net profit (loss)</c:v>
                </c:pt>
              </c:strCache>
            </c:strRef>
          </c:tx>
          <c:spPr>
            <a:ln w="12700">
              <a:solidFill>
                <a:srgbClr val="FF0000"/>
              </a:solidFill>
              <a:prstDash val="solid"/>
            </a:ln>
          </c:spPr>
          <c:marker>
            <c:symbol val="x"/>
            <c:size val="5"/>
            <c:spPr>
              <a:noFill/>
              <a:ln>
                <a:solidFill>
                  <a:srgbClr val="FF0000"/>
                </a:solidFill>
                <a:prstDash val="solid"/>
              </a:ln>
            </c:spPr>
          </c:marker>
          <c:cat>
            <c:numRef>
              <c:f>'Break-even analysis'!$E$48:$O$48</c:f>
              <c:numCache>
                <c:formatCode>#,##0_);[Red]\(#,##0\)</c:formatCode>
                <c:ptCount val="11"/>
                <c:pt idx="0">
                  <c:v>0</c:v>
                </c:pt>
                <c:pt idx="1">
                  <c:v>2200</c:v>
                </c:pt>
                <c:pt idx="2">
                  <c:v>4400</c:v>
                </c:pt>
                <c:pt idx="3">
                  <c:v>6600</c:v>
                </c:pt>
                <c:pt idx="4">
                  <c:v>8800</c:v>
                </c:pt>
                <c:pt idx="5">
                  <c:v>11000</c:v>
                </c:pt>
                <c:pt idx="6">
                  <c:v>13200</c:v>
                </c:pt>
                <c:pt idx="7">
                  <c:v>15399.999999999998</c:v>
                </c:pt>
                <c:pt idx="8">
                  <c:v>17600</c:v>
                </c:pt>
                <c:pt idx="9">
                  <c:v>19800</c:v>
                </c:pt>
                <c:pt idx="10">
                  <c:v>22000</c:v>
                </c:pt>
              </c:numCache>
            </c:numRef>
          </c:cat>
          <c:val>
            <c:numRef>
              <c:f>'Break-even analysis'!$E$54:$O$54</c:f>
              <c:numCache>
                <c:formatCode>"$"#,##0.00_);[Red]\("$"#,##0.00\)</c:formatCode>
                <c:ptCount val="11"/>
                <c:pt idx="0">
                  <c:v>-37000</c:v>
                </c:pt>
                <c:pt idx="1">
                  <c:v>-20720</c:v>
                </c:pt>
                <c:pt idx="2">
                  <c:v>-4440</c:v>
                </c:pt>
                <c:pt idx="3">
                  <c:v>11840</c:v>
                </c:pt>
                <c:pt idx="4">
                  <c:v>28120</c:v>
                </c:pt>
                <c:pt idx="5">
                  <c:v>44400</c:v>
                </c:pt>
                <c:pt idx="6">
                  <c:v>60680</c:v>
                </c:pt>
                <c:pt idx="7">
                  <c:v>76959.999999999971</c:v>
                </c:pt>
                <c:pt idx="8">
                  <c:v>93240</c:v>
                </c:pt>
                <c:pt idx="9">
                  <c:v>109520</c:v>
                </c:pt>
                <c:pt idx="10">
                  <c:v>125800</c:v>
                </c:pt>
              </c:numCache>
            </c:numRef>
          </c:val>
          <c:smooth val="0"/>
          <c:extLst>
            <c:ext xmlns:c16="http://schemas.microsoft.com/office/drawing/2014/chart" uri="{C3380CC4-5D6E-409C-BE32-E72D297353CC}">
              <c16:uniqueId val="{00000004-4C31-484A-B928-9D050FAE299A}"/>
            </c:ext>
          </c:extLst>
        </c:ser>
        <c:dLbls>
          <c:showLegendKey val="0"/>
          <c:showVal val="0"/>
          <c:showCatName val="0"/>
          <c:showSerName val="0"/>
          <c:showPercent val="0"/>
          <c:showBubbleSize val="0"/>
        </c:dLbls>
        <c:marker val="1"/>
        <c:smooth val="0"/>
        <c:axId val="429400064"/>
        <c:axId val="429402752"/>
      </c:lineChart>
      <c:catAx>
        <c:axId val="429400064"/>
        <c:scaling>
          <c:orientation val="minMax"/>
        </c:scaling>
        <c:delete val="0"/>
        <c:axPos val="b"/>
        <c:title>
          <c:tx>
            <c:rich>
              <a:bodyPr/>
              <a:lstStyle/>
              <a:p>
                <a:pPr>
                  <a:defRPr sz="925" b="1" i="0" u="none" strike="noStrike" baseline="0">
                    <a:solidFill>
                      <a:srgbClr val="000000"/>
                    </a:solidFill>
                    <a:latin typeface="Tahoma"/>
                    <a:ea typeface="Tahoma"/>
                    <a:cs typeface="Tahoma"/>
                  </a:defRPr>
                </a:pPr>
                <a:r>
                  <a:rPr lang="en-AU"/>
                  <a:t>Sales volume (units)</a:t>
                </a:r>
              </a:p>
            </c:rich>
          </c:tx>
          <c:layout>
            <c:manualLayout>
              <c:xMode val="edge"/>
              <c:yMode val="edge"/>
              <c:x val="0.38512767570720324"/>
              <c:y val="0.9178674532004994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29402752"/>
        <c:crosses val="autoZero"/>
        <c:auto val="1"/>
        <c:lblAlgn val="ctr"/>
        <c:lblOffset val="100"/>
        <c:tickLblSkip val="1"/>
        <c:tickMarkSkip val="1"/>
        <c:noMultiLvlLbl val="0"/>
      </c:catAx>
      <c:valAx>
        <c:axId val="42940275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Tahoma"/>
                    <a:ea typeface="Tahoma"/>
                    <a:cs typeface="Tahoma"/>
                  </a:defRPr>
                </a:pPr>
                <a:r>
                  <a:rPr lang="en-AU"/>
                  <a:t>Dollars</a:t>
                </a:r>
              </a:p>
            </c:rich>
          </c:tx>
          <c:layout>
            <c:manualLayout>
              <c:xMode val="edge"/>
              <c:yMode val="edge"/>
              <c:x val="8.4926217556138828E-3"/>
              <c:y val="0.48613368776754301"/>
            </c:manualLayout>
          </c:layout>
          <c:overlay val="0"/>
          <c:spPr>
            <a:noFill/>
            <a:ln w="25400">
              <a:noFill/>
            </a:ln>
          </c:spPr>
        </c:title>
        <c:numFmt formatCode="&quot;$&quot;#,##0.00_);[Red]\(&quot;$&quot;#,##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29400064"/>
        <c:crosses val="autoZero"/>
        <c:crossBetween val="between"/>
      </c:valAx>
      <c:spPr>
        <a:gradFill rotWithShape="0">
          <a:gsLst>
            <a:gs pos="0">
              <a:srgbClr xmlns:mc="http://schemas.openxmlformats.org/markup-compatibility/2006" xmlns:a14="http://schemas.microsoft.com/office/drawing/2010/main" val="C0C0C0" mc:Ignorable="a14" a14:legacySpreadsheetColorIndex="22"/>
            </a:gs>
            <a:gs pos="100000">
              <a:srgbClr xmlns:mc="http://schemas.openxmlformats.org/markup-compatibility/2006" xmlns:a14="http://schemas.microsoft.com/office/drawing/2010/main" val="FFFFFF" mc:Ignorable="a14" a14:legacySpreadsheetColorIndex="9"/>
            </a:gs>
          </a:gsLst>
          <a:lin ang="18900000" scaled="1"/>
        </a:gradFill>
        <a:ln w="12700">
          <a:solidFill>
            <a:srgbClr val="808080"/>
          </a:solidFill>
          <a:prstDash val="solid"/>
        </a:ln>
      </c:spPr>
    </c:plotArea>
    <c:legend>
      <c:legendPos val="b"/>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tabColor rgb="FF61BFB1"/>
  </sheetPr>
  <sheetViews>
    <sheetView workbookViewId="0"/>
  </sheetViews>
  <pageMargins left="0.75" right="0.75" top="1" bottom="1" header="0.5" footer="0.5"/>
  <pageSetup orientation="landscape" r:id="rId1"/>
  <headerFooter alignWithMargins="0"/>
  <drawing r:id="rId2"/>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9</xdr:col>
      <xdr:colOff>47625</xdr:colOff>
      <xdr:row>0</xdr:row>
      <xdr:rowOff>50800</xdr:rowOff>
    </xdr:from>
    <xdr:ext cx="1663700" cy="546100"/>
    <xdr:pic>
      <xdr:nvPicPr>
        <xdr:cNvPr id="2" name="Picture 1">
          <a:extLst>
            <a:ext uri="{FF2B5EF4-FFF2-40B4-BE49-F238E27FC236}">
              <a16:creationId xmlns:a16="http://schemas.microsoft.com/office/drawing/2014/main" id="{EDF1BDE4-B201-364C-B158-224B3C10E494}"/>
            </a:ext>
          </a:extLst>
        </xdr:cNvPr>
        <xdr:cNvPicPr>
          <a:picLocks noChangeAspect="1"/>
        </xdr:cNvPicPr>
      </xdr:nvPicPr>
      <xdr:blipFill>
        <a:blip xmlns:r="http://schemas.openxmlformats.org/officeDocument/2006/relationships" r:embed="rId1"/>
        <a:stretch>
          <a:fillRect/>
        </a:stretch>
      </xdr:blipFill>
      <xdr:spPr>
        <a:xfrm>
          <a:off x="7562850" y="50800"/>
          <a:ext cx="1663700" cy="546100"/>
        </a:xfrm>
        <a:prstGeom prst="rect">
          <a:avLst/>
        </a:prstGeom>
      </xdr:spPr>
    </xdr:pic>
    <xdr:clientData/>
  </xdr:oneCellAnchor>
  <xdr:oneCellAnchor>
    <xdr:from>
      <xdr:col>7</xdr:col>
      <xdr:colOff>508000</xdr:colOff>
      <xdr:row>3</xdr:row>
      <xdr:rowOff>0</xdr:rowOff>
    </xdr:from>
    <xdr:ext cx="1638300" cy="1717573"/>
    <xdr:pic>
      <xdr:nvPicPr>
        <xdr:cNvPr id="3" name="Picture 2">
          <a:extLst>
            <a:ext uri="{FF2B5EF4-FFF2-40B4-BE49-F238E27FC236}">
              <a16:creationId xmlns:a16="http://schemas.microsoft.com/office/drawing/2014/main" id="{78F63CFA-B2E8-A947-876D-0F3176AAB7A6}"/>
            </a:ext>
          </a:extLst>
        </xdr:cNvPr>
        <xdr:cNvPicPr>
          <a:picLocks noChangeAspect="1"/>
        </xdr:cNvPicPr>
      </xdr:nvPicPr>
      <xdr:blipFill>
        <a:blip xmlns:r="http://schemas.openxmlformats.org/officeDocument/2006/relationships" r:embed="rId2"/>
        <a:stretch>
          <a:fillRect/>
        </a:stretch>
      </xdr:blipFill>
      <xdr:spPr>
        <a:xfrm>
          <a:off x="5397500" y="495300"/>
          <a:ext cx="1638300" cy="1717573"/>
        </a:xfrm>
        <a:prstGeom prst="rect">
          <a:avLst/>
        </a:prstGeom>
      </xdr:spPr>
    </xdr:pic>
    <xdr:clientData/>
  </xdr:oneCellAnchor>
  <xdr:oneCellAnchor>
    <xdr:from>
      <xdr:col>1</xdr:col>
      <xdr:colOff>101600</xdr:colOff>
      <xdr:row>25</xdr:row>
      <xdr:rowOff>139700</xdr:rowOff>
    </xdr:from>
    <xdr:ext cx="1168400" cy="1110463"/>
    <xdr:pic>
      <xdr:nvPicPr>
        <xdr:cNvPr id="4" name="Picture 3">
          <a:extLst>
            <a:ext uri="{FF2B5EF4-FFF2-40B4-BE49-F238E27FC236}">
              <a16:creationId xmlns:a16="http://schemas.microsoft.com/office/drawing/2014/main" id="{04C34097-A52A-E249-A071-9FCA9B53A434}"/>
            </a:ext>
          </a:extLst>
        </xdr:cNvPr>
        <xdr:cNvPicPr>
          <a:picLocks noChangeAspect="1"/>
        </xdr:cNvPicPr>
      </xdr:nvPicPr>
      <xdr:blipFill>
        <a:blip xmlns:r="http://schemas.openxmlformats.org/officeDocument/2006/relationships" r:embed="rId3"/>
        <a:stretch>
          <a:fillRect/>
        </a:stretch>
      </xdr:blipFill>
      <xdr:spPr>
        <a:xfrm>
          <a:off x="196850" y="5254625"/>
          <a:ext cx="1168400" cy="1110463"/>
        </a:xfrm>
        <a:prstGeom prst="rect">
          <a:avLst/>
        </a:prstGeom>
      </xdr:spPr>
    </xdr:pic>
    <xdr:clientData/>
  </xdr:oneCellAnchor>
  <xdr:twoCellAnchor>
    <xdr:from>
      <xdr:col>1</xdr:col>
      <xdr:colOff>0</xdr:colOff>
      <xdr:row>45</xdr:row>
      <xdr:rowOff>0</xdr:rowOff>
    </xdr:from>
    <xdr:to>
      <xdr:col>11</xdr:col>
      <xdr:colOff>30936</xdr:colOff>
      <xdr:row>58</xdr:row>
      <xdr:rowOff>156850</xdr:rowOff>
    </xdr:to>
    <xdr:sp macro="" textlink="">
      <xdr:nvSpPr>
        <xdr:cNvPr id="5" name="TextBox 4">
          <a:extLst>
            <a:ext uri="{FF2B5EF4-FFF2-40B4-BE49-F238E27FC236}">
              <a16:creationId xmlns:a16="http://schemas.microsoft.com/office/drawing/2014/main" id="{F7ECDB6B-F80D-CF48-87C7-D5173DA06F5F}"/>
            </a:ext>
          </a:extLst>
        </xdr:cNvPr>
        <xdr:cNvSpPr txBox="1"/>
      </xdr:nvSpPr>
      <xdr:spPr>
        <a:xfrm>
          <a:off x="698500" y="7429500"/>
          <a:ext cx="7015936" cy="230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Arial" panose="020B0604020202020204" pitchFamily="34" charset="0"/>
              <a:ea typeface="+mn-ea"/>
              <a:cs typeface="Arial" panose="020B0604020202020204" pitchFamily="34" charset="0"/>
            </a:rPr>
            <a:t>© State of Queensland, 2021.</a:t>
          </a:r>
          <a:br>
            <a:rPr lang="en-AU" sz="1100">
              <a:solidFill>
                <a:schemeClr val="dk1"/>
              </a:solidFill>
              <a:effectLst/>
              <a:latin typeface="Arial" panose="020B0604020202020204" pitchFamily="34" charset="0"/>
              <a:ea typeface="+mn-ea"/>
              <a:cs typeface="Arial" panose="020B0604020202020204" pitchFamily="34" charset="0"/>
            </a:rPr>
          </a:br>
          <a:endParaRPr lang="en-AU" sz="1100">
            <a:solidFill>
              <a:schemeClr val="dk1"/>
            </a:solidFill>
            <a:effectLst/>
            <a:latin typeface="Arial" panose="020B0604020202020204" pitchFamily="34" charset="0"/>
            <a:ea typeface="+mn-ea"/>
            <a:cs typeface="Arial" panose="020B0604020202020204" pitchFamily="34" charset="0"/>
          </a:endParaRPr>
        </a:p>
        <a:p>
          <a:r>
            <a:rPr lang="en-AU" sz="1100">
              <a:solidFill>
                <a:schemeClr val="dk1"/>
              </a:solidFill>
              <a:effectLst/>
              <a:latin typeface="Arial" panose="020B0604020202020204" pitchFamily="34" charset="0"/>
              <a:ea typeface="+mn-ea"/>
              <a:cs typeface="Arial" panose="020B0604020202020204" pitchFamily="34" charset="0"/>
            </a:rPr>
            <a:t>The Queensland Government supports and encourages the dissemination and exchange of its information. The copyright in this publication is licensed under a Creative Commons Attribution 3.0 Australia (CC BY) licence.</a:t>
          </a:r>
        </a:p>
        <a:p>
          <a:endParaRPr lang="en-AU" sz="1100">
            <a:solidFill>
              <a:schemeClr val="dk1"/>
            </a:solidFill>
            <a:effectLst/>
            <a:latin typeface="Arial" panose="020B0604020202020204" pitchFamily="34" charset="0"/>
            <a:ea typeface="+mn-ea"/>
            <a:cs typeface="Arial" panose="020B0604020202020204" pitchFamily="34" charset="0"/>
          </a:endParaRPr>
        </a:p>
        <a:p>
          <a:endParaRPr lang="en-AU" sz="1100">
            <a:solidFill>
              <a:schemeClr val="dk1"/>
            </a:solidFill>
            <a:effectLst/>
            <a:latin typeface="Arial" panose="020B0604020202020204" pitchFamily="34" charset="0"/>
            <a:ea typeface="+mn-ea"/>
            <a:cs typeface="Arial" panose="020B0604020202020204" pitchFamily="34" charset="0"/>
          </a:endParaRPr>
        </a:p>
        <a:p>
          <a:endParaRPr lang="en-AU" sz="1100">
            <a:solidFill>
              <a:schemeClr val="dk1"/>
            </a:solidFill>
            <a:effectLst/>
            <a:latin typeface="Arial" panose="020B0604020202020204" pitchFamily="34" charset="0"/>
            <a:ea typeface="+mn-ea"/>
            <a:cs typeface="Arial" panose="020B0604020202020204" pitchFamily="34" charset="0"/>
          </a:endParaRPr>
        </a:p>
        <a:p>
          <a:endParaRPr lang="en-AU" sz="1100">
            <a:solidFill>
              <a:schemeClr val="dk1"/>
            </a:solidFill>
            <a:effectLst/>
            <a:latin typeface="Arial" panose="020B0604020202020204" pitchFamily="34" charset="0"/>
            <a:ea typeface="+mn-ea"/>
            <a:cs typeface="Arial" panose="020B0604020202020204" pitchFamily="34" charset="0"/>
          </a:endParaRPr>
        </a:p>
        <a:p>
          <a:endParaRPr lang="en-AU" sz="1100">
            <a:solidFill>
              <a:schemeClr val="dk1"/>
            </a:solidFill>
            <a:effectLst/>
            <a:latin typeface="Arial" panose="020B0604020202020204" pitchFamily="34" charset="0"/>
            <a:ea typeface="+mn-ea"/>
            <a:cs typeface="Arial" panose="020B0604020202020204" pitchFamily="34" charset="0"/>
          </a:endParaRPr>
        </a:p>
        <a:p>
          <a:endParaRPr lang="en-AU" sz="1100">
            <a:solidFill>
              <a:schemeClr val="dk1"/>
            </a:solidFill>
            <a:effectLst/>
            <a:latin typeface="Arial" panose="020B0604020202020204" pitchFamily="34" charset="0"/>
            <a:ea typeface="+mn-ea"/>
            <a:cs typeface="Arial" panose="020B0604020202020204" pitchFamily="34" charset="0"/>
          </a:endParaRPr>
        </a:p>
        <a:p>
          <a:r>
            <a:rPr lang="en-AU" sz="1100">
              <a:solidFill>
                <a:schemeClr val="dk1"/>
              </a:solidFill>
              <a:effectLst/>
              <a:latin typeface="Arial" panose="020B0604020202020204" pitchFamily="34" charset="0"/>
              <a:ea typeface="+mn-ea"/>
              <a:cs typeface="Arial" panose="020B0604020202020204" pitchFamily="34" charset="0"/>
            </a:rPr>
            <a:t>Under this licence you are free, without having to seek our permission, to use this publication in accordance with the licence terms.</a:t>
          </a:r>
          <a:br>
            <a:rPr lang="en-AU" sz="1100">
              <a:solidFill>
                <a:schemeClr val="dk1"/>
              </a:solidFill>
              <a:effectLst/>
              <a:latin typeface="Arial" panose="020B0604020202020204" pitchFamily="34" charset="0"/>
              <a:ea typeface="+mn-ea"/>
              <a:cs typeface="Arial" panose="020B0604020202020204" pitchFamily="34" charset="0"/>
            </a:rPr>
          </a:br>
          <a:endParaRPr lang="en-AU" sz="1100">
            <a:solidFill>
              <a:schemeClr val="dk1"/>
            </a:solidFill>
            <a:effectLst/>
            <a:latin typeface="Arial" panose="020B0604020202020204" pitchFamily="34" charset="0"/>
            <a:ea typeface="+mn-ea"/>
            <a:cs typeface="Arial" panose="020B0604020202020204" pitchFamily="34" charset="0"/>
          </a:endParaRPr>
        </a:p>
        <a:p>
          <a:r>
            <a:rPr lang="en-AU" sz="1100">
              <a:solidFill>
                <a:schemeClr val="dk1"/>
              </a:solidFill>
              <a:effectLst/>
              <a:latin typeface="Arial" panose="020B0604020202020204" pitchFamily="34" charset="0"/>
              <a:ea typeface="+mn-ea"/>
              <a:cs typeface="Arial" panose="020B0604020202020204" pitchFamily="34" charset="0"/>
            </a:rPr>
            <a:t>You must keep intact the copyright notice and attribute the State of Queensland as the source of the publication.</a:t>
          </a:r>
        </a:p>
        <a:p>
          <a:r>
            <a:rPr lang="en-AU" sz="1100">
              <a:solidFill>
                <a:schemeClr val="dk1"/>
              </a:solidFill>
              <a:effectLst/>
              <a:latin typeface="Arial" panose="020B0604020202020204" pitchFamily="34" charset="0"/>
              <a:ea typeface="+mn-ea"/>
              <a:cs typeface="Arial" panose="020B0604020202020204" pitchFamily="34" charset="0"/>
            </a:rPr>
            <a:t>Note: Some content in this publication may have different licence terms as indicated. </a:t>
          </a:r>
        </a:p>
        <a:p>
          <a:r>
            <a:rPr lang="en-AU" sz="1100">
              <a:solidFill>
                <a:schemeClr val="dk1"/>
              </a:solidFill>
              <a:effectLst/>
              <a:latin typeface="Arial" panose="020B0604020202020204" pitchFamily="34" charset="0"/>
              <a:ea typeface="+mn-ea"/>
              <a:cs typeface="Arial" panose="020B0604020202020204" pitchFamily="34" charset="0"/>
            </a:rPr>
            <a:t>For more information on this licence, visit </a:t>
          </a:r>
          <a:r>
            <a:rPr lang="en-AU"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http://creativecommons.org/licenses/by/3.0/au/deed.en</a:t>
          </a:r>
          <a:endParaRPr lang="en-AU"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50800</xdr:colOff>
      <xdr:row>49</xdr:row>
      <xdr:rowOff>76200</xdr:rowOff>
    </xdr:from>
    <xdr:to>
      <xdr:col>2</xdr:col>
      <xdr:colOff>14882</xdr:colOff>
      <xdr:row>52</xdr:row>
      <xdr:rowOff>9118</xdr:rowOff>
    </xdr:to>
    <xdr:pic>
      <xdr:nvPicPr>
        <xdr:cNvPr id="6" name="Picture 5">
          <a:extLst>
            <a:ext uri="{FF2B5EF4-FFF2-40B4-BE49-F238E27FC236}">
              <a16:creationId xmlns:a16="http://schemas.microsoft.com/office/drawing/2014/main" id="{F945FADC-B192-1241-9913-D17D6F5F1FBB}"/>
            </a:ext>
          </a:extLst>
        </xdr:cNvPr>
        <xdr:cNvPicPr>
          <a:picLocks noChangeAspect="1"/>
        </xdr:cNvPicPr>
      </xdr:nvPicPr>
      <xdr:blipFill>
        <a:blip xmlns:r="http://schemas.openxmlformats.org/officeDocument/2006/relationships" r:embed="rId4"/>
        <a:stretch>
          <a:fillRect/>
        </a:stretch>
      </xdr:blipFill>
      <xdr:spPr>
        <a:xfrm>
          <a:off x="749300" y="8166100"/>
          <a:ext cx="662582" cy="428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705555</xdr:colOff>
      <xdr:row>11</xdr:row>
      <xdr:rowOff>70557</xdr:rowOff>
    </xdr:from>
    <xdr:to>
      <xdr:col>14</xdr:col>
      <xdr:colOff>536221</xdr:colOff>
      <xdr:row>30</xdr:row>
      <xdr:rowOff>141112</xdr:rowOff>
    </xdr:to>
    <xdr:graphicFrame macro="">
      <xdr:nvGraphicFramePr>
        <xdr:cNvPr id="1031" name="Chart 7">
          <a:extLst>
            <a:ext uri="{FF2B5EF4-FFF2-40B4-BE49-F238E27FC236}">
              <a16:creationId xmlns:a16="http://schemas.microsoft.com/office/drawing/2014/main" id="{00000000-0008-0000-0100-000007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705556</xdr:colOff>
      <xdr:row>28</xdr:row>
      <xdr:rowOff>14110</xdr:rowOff>
    </xdr:from>
    <xdr:to>
      <xdr:col>15</xdr:col>
      <xdr:colOff>465667</xdr:colOff>
      <xdr:row>44</xdr:row>
      <xdr:rowOff>310443</xdr:rowOff>
    </xdr:to>
    <xdr:graphicFrame macro="">
      <xdr:nvGraphicFramePr>
        <xdr:cNvPr id="1032" name="Chart 8">
          <a:extLst>
            <a:ext uri="{FF2B5EF4-FFF2-40B4-BE49-F238E27FC236}">
              <a16:creationId xmlns:a16="http://schemas.microsoft.com/office/drawing/2014/main" id="{00000000-0008-0000-0100-000008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666750" cy="66675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sitiaqld.sharepoint.com/Users/charlottedale/Desktop/BQ%20finance/Breakeven%20and%20Minimum%20Sales%20Template%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even analysi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John Gillespie" id="{28C282C3-D2A1-4B2C-B38A-843E4CCA8E8B}" userId="S::John.Gillespie@dsdilgp.qld.gov.au::0df52891-5e26-4255-a9f1-3c7a37e6fb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2" dT="2021-12-02T00:59:44.64" personId="{28C282C3-D2A1-4B2C-B38A-843E4CCA8E8B}" id="{592BE860-E6C8-4CD3-A39A-09A48A523345}">
    <text>Wording consistancy</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DBF0-5421-F848-9770-E036FDC645C7}">
  <sheetPr>
    <tabColor rgb="FFD6DCE5"/>
  </sheetPr>
  <dimension ref="A1:S76"/>
  <sheetViews>
    <sheetView showGridLines="0" topLeftCell="A34" workbookViewId="0">
      <selection activeCell="B16" sqref="B16"/>
    </sheetView>
  </sheetViews>
  <sheetFormatPr defaultColWidth="9.1328125" defaultRowHeight="15" x14ac:dyDescent="0.45"/>
  <cols>
    <col min="1" max="1" width="1.3984375" style="25" customWidth="1"/>
    <col min="2" max="2" width="19.3984375" style="25" customWidth="1"/>
    <col min="3" max="3" width="16.3984375" style="25" customWidth="1"/>
    <col min="4" max="4" width="19" style="25" customWidth="1"/>
    <col min="5" max="5" width="16.265625" style="25" customWidth="1"/>
    <col min="6" max="6" width="12.73046875" style="25" customWidth="1"/>
    <col min="7" max="16384" width="9.1328125" style="25"/>
  </cols>
  <sheetData>
    <row r="1" spans="2:17" ht="23.1" customHeight="1" x14ac:dyDescent="0.45">
      <c r="B1" s="175" t="s">
        <v>66</v>
      </c>
      <c r="C1" s="175"/>
      <c r="D1" s="175"/>
      <c r="E1" s="175"/>
      <c r="F1" s="175"/>
      <c r="G1" s="175"/>
      <c r="H1" s="175"/>
      <c r="I1" s="175"/>
      <c r="J1" s="175"/>
      <c r="K1" s="175"/>
      <c r="L1" s="175"/>
    </row>
    <row r="2" spans="2:17" x14ac:dyDescent="0.45">
      <c r="B2" s="175"/>
      <c r="C2" s="175"/>
      <c r="D2" s="175"/>
      <c r="E2" s="175"/>
      <c r="F2" s="175"/>
      <c r="G2" s="175"/>
      <c r="H2" s="175"/>
      <c r="I2" s="175"/>
      <c r="J2" s="175"/>
      <c r="K2" s="175"/>
      <c r="L2" s="175"/>
    </row>
    <row r="3" spans="2:17" x14ac:dyDescent="0.45">
      <c r="B3" s="175"/>
      <c r="C3" s="175"/>
      <c r="D3" s="175"/>
      <c r="E3" s="175"/>
      <c r="F3" s="175"/>
      <c r="G3" s="175"/>
      <c r="H3" s="175"/>
      <c r="I3" s="175"/>
      <c r="J3" s="175"/>
      <c r="K3" s="175"/>
      <c r="L3" s="175"/>
    </row>
    <row r="5" spans="2:17" x14ac:dyDescent="0.45">
      <c r="B5" s="176" t="s">
        <v>67</v>
      </c>
      <c r="C5" s="176"/>
      <c r="D5" s="176"/>
      <c r="E5" s="176"/>
      <c r="F5" s="176"/>
    </row>
    <row r="6" spans="2:17" x14ac:dyDescent="0.45">
      <c r="B6" s="176"/>
      <c r="C6" s="176"/>
      <c r="D6" s="176"/>
      <c r="E6" s="176"/>
      <c r="F6" s="176"/>
    </row>
    <row r="7" spans="2:17" ht="15.95" customHeight="1" x14ac:dyDescent="0.45">
      <c r="B7" s="176"/>
      <c r="C7" s="176"/>
      <c r="D7" s="176"/>
      <c r="E7" s="176"/>
      <c r="F7" s="176"/>
    </row>
    <row r="8" spans="2:17" x14ac:dyDescent="0.45">
      <c r="B8" s="176"/>
      <c r="C8" s="176"/>
      <c r="D8" s="176"/>
      <c r="E8" s="176"/>
      <c r="F8" s="176"/>
    </row>
    <row r="9" spans="2:17" x14ac:dyDescent="0.45">
      <c r="B9" s="176"/>
      <c r="C9" s="176"/>
      <c r="D9" s="176"/>
      <c r="E9" s="176"/>
      <c r="F9" s="176"/>
      <c r="H9" s="39"/>
    </row>
    <row r="10" spans="2:17" ht="15" customHeight="1" x14ac:dyDescent="0.45">
      <c r="B10" s="176"/>
      <c r="C10" s="176"/>
      <c r="D10" s="176"/>
      <c r="E10" s="176"/>
      <c r="F10" s="176"/>
    </row>
    <row r="11" spans="2:17" x14ac:dyDescent="0.45">
      <c r="B11" s="176"/>
      <c r="C11" s="176"/>
      <c r="D11" s="176"/>
      <c r="E11" s="176"/>
      <c r="F11" s="176"/>
    </row>
    <row r="12" spans="2:17" x14ac:dyDescent="0.45">
      <c r="B12" s="176"/>
      <c r="C12" s="176"/>
      <c r="D12" s="176"/>
      <c r="E12" s="176"/>
      <c r="F12" s="176"/>
      <c r="G12" s="60"/>
      <c r="H12" s="60"/>
      <c r="I12" s="60"/>
      <c r="J12" s="60"/>
      <c r="K12" s="60"/>
      <c r="L12" s="60"/>
      <c r="M12" s="60"/>
      <c r="N12" s="60"/>
      <c r="O12" s="60"/>
      <c r="P12" s="60"/>
      <c r="Q12" s="60"/>
    </row>
    <row r="13" spans="2:17" ht="24.95" customHeight="1" x14ac:dyDescent="0.45">
      <c r="B13" s="173" t="s">
        <v>58</v>
      </c>
      <c r="C13" s="53"/>
      <c r="D13" s="52"/>
      <c r="E13" s="52"/>
      <c r="F13" s="52"/>
      <c r="G13" s="52"/>
      <c r="H13" s="52"/>
      <c r="I13" s="52"/>
      <c r="J13" s="52"/>
      <c r="K13" s="52"/>
      <c r="L13" s="52"/>
      <c r="M13" s="61"/>
      <c r="N13" s="60"/>
      <c r="O13" s="60"/>
      <c r="P13" s="60"/>
      <c r="Q13" s="60"/>
    </row>
    <row r="14" spans="2:17" x14ac:dyDescent="0.45">
      <c r="B14" s="26"/>
      <c r="C14" s="26"/>
      <c r="D14" s="26"/>
      <c r="E14" s="26"/>
      <c r="F14" s="26"/>
      <c r="G14" s="26"/>
      <c r="H14" s="26"/>
      <c r="I14" s="26"/>
      <c r="J14" s="26"/>
      <c r="K14" s="26"/>
      <c r="Q14" s="26"/>
    </row>
    <row r="15" spans="2:17" x14ac:dyDescent="0.45">
      <c r="B15" s="59" t="s">
        <v>68</v>
      </c>
      <c r="C15" s="26"/>
      <c r="D15" s="26"/>
      <c r="E15" s="26"/>
      <c r="F15" s="26"/>
      <c r="G15" s="26"/>
      <c r="H15" s="26"/>
      <c r="I15" s="26"/>
      <c r="J15" s="26"/>
      <c r="K15" s="26"/>
      <c r="L15" s="26"/>
      <c r="M15" s="26"/>
      <c r="N15" s="26"/>
      <c r="O15" s="26"/>
      <c r="P15" s="26"/>
      <c r="Q15" s="26"/>
    </row>
    <row r="16" spans="2:17" x14ac:dyDescent="0.45">
      <c r="B16" s="59" t="s">
        <v>34</v>
      </c>
      <c r="C16" s="26"/>
      <c r="D16" s="26"/>
      <c r="E16" s="26"/>
      <c r="F16" s="26"/>
      <c r="G16" s="26"/>
      <c r="H16" s="26"/>
      <c r="I16" s="26"/>
      <c r="J16" s="26"/>
      <c r="K16" s="26"/>
      <c r="L16" s="26"/>
      <c r="M16" s="26"/>
      <c r="N16" s="26"/>
      <c r="O16" s="26"/>
      <c r="P16" s="26"/>
      <c r="Q16" s="26"/>
    </row>
    <row r="17" spans="1:18" x14ac:dyDescent="0.45">
      <c r="B17" s="51"/>
      <c r="C17" s="51"/>
      <c r="D17" s="51"/>
      <c r="E17" s="51"/>
      <c r="F17" s="51"/>
      <c r="G17" s="51"/>
      <c r="H17" s="51"/>
      <c r="I17" s="51"/>
      <c r="J17" s="51"/>
      <c r="K17" s="51"/>
      <c r="L17" s="51"/>
      <c r="M17" s="51"/>
      <c r="N17" s="51"/>
      <c r="O17" s="51"/>
      <c r="P17" s="51"/>
      <c r="Q17" s="51"/>
    </row>
    <row r="18" spans="1:18" ht="24.95" customHeight="1" x14ac:dyDescent="0.45">
      <c r="B18" s="173" t="s">
        <v>57</v>
      </c>
      <c r="C18" s="53"/>
      <c r="D18" s="52"/>
      <c r="E18" s="52"/>
      <c r="F18" s="52"/>
      <c r="G18" s="52"/>
      <c r="H18" s="52"/>
      <c r="I18" s="52"/>
      <c r="J18" s="52"/>
      <c r="K18" s="52"/>
      <c r="L18" s="52"/>
      <c r="M18" s="51"/>
      <c r="N18" s="51"/>
      <c r="O18" s="51"/>
      <c r="P18" s="51"/>
      <c r="Q18" s="51"/>
    </row>
    <row r="19" spans="1:18" x14ac:dyDescent="0.45">
      <c r="B19" s="51"/>
      <c r="C19" s="51"/>
      <c r="D19" s="51"/>
      <c r="E19" s="51"/>
      <c r="F19" s="51"/>
      <c r="G19" s="51"/>
      <c r="H19" s="51"/>
      <c r="I19" s="51"/>
      <c r="J19" s="51"/>
      <c r="K19" s="51"/>
      <c r="L19" s="51"/>
      <c r="M19" s="51"/>
      <c r="N19" s="51"/>
      <c r="O19" s="51"/>
      <c r="P19" s="51"/>
      <c r="Q19" s="51"/>
    </row>
    <row r="20" spans="1:18" ht="15" customHeight="1" x14ac:dyDescent="0.45">
      <c r="B20" s="57" t="s">
        <v>56</v>
      </c>
      <c r="C20" s="54"/>
      <c r="D20" s="54"/>
      <c r="E20" s="54"/>
      <c r="F20" s="54"/>
      <c r="G20" s="54"/>
      <c r="H20" s="54"/>
      <c r="I20" s="51"/>
      <c r="J20" s="51"/>
      <c r="K20" s="51"/>
      <c r="L20" s="51"/>
      <c r="M20" s="51"/>
      <c r="N20" s="51"/>
      <c r="O20" s="51"/>
      <c r="P20" s="51"/>
      <c r="Q20" s="51"/>
    </row>
    <row r="21" spans="1:18" x14ac:dyDescent="0.45">
      <c r="F21" s="26"/>
      <c r="G21" s="51"/>
      <c r="H21" s="51"/>
      <c r="I21" s="51"/>
      <c r="J21" s="51"/>
      <c r="K21" s="51"/>
      <c r="L21" s="51"/>
      <c r="M21" s="51"/>
      <c r="N21" s="51"/>
      <c r="O21" s="51"/>
      <c r="P21" s="51"/>
      <c r="Q21" s="51"/>
    </row>
    <row r="22" spans="1:18" x14ac:dyDescent="0.45">
      <c r="B22" s="58" t="s">
        <v>69</v>
      </c>
      <c r="C22" s="55"/>
      <c r="D22" s="55"/>
      <c r="E22" s="55"/>
      <c r="F22" s="26"/>
      <c r="G22" s="51"/>
      <c r="H22" s="51"/>
      <c r="I22" s="51"/>
      <c r="J22" s="51"/>
      <c r="K22" s="51"/>
      <c r="L22" s="51"/>
      <c r="M22" s="51"/>
      <c r="N22" s="51"/>
      <c r="O22" s="51"/>
      <c r="P22" s="51"/>
      <c r="Q22" s="51"/>
    </row>
    <row r="23" spans="1:18" x14ac:dyDescent="0.45">
      <c r="B23" s="58" t="s">
        <v>35</v>
      </c>
      <c r="C23" s="55"/>
      <c r="D23" s="55"/>
      <c r="E23" s="55"/>
      <c r="F23" s="51"/>
      <c r="G23" s="51"/>
      <c r="H23" s="51"/>
      <c r="I23" s="51"/>
      <c r="J23" s="51"/>
      <c r="K23" s="51"/>
      <c r="L23" s="51"/>
      <c r="M23" s="51"/>
      <c r="N23" s="51"/>
      <c r="O23" s="51"/>
      <c r="P23" s="51"/>
      <c r="Q23" s="51"/>
    </row>
    <row r="24" spans="1:18" x14ac:dyDescent="0.45">
      <c r="B24" s="51"/>
      <c r="C24" s="51"/>
      <c r="D24" s="51"/>
      <c r="E24" s="51"/>
      <c r="F24" s="51"/>
      <c r="G24" s="51"/>
      <c r="H24" s="51"/>
      <c r="I24" s="51"/>
      <c r="J24" s="51"/>
      <c r="K24" s="51"/>
      <c r="L24" s="51"/>
      <c r="M24" s="51"/>
      <c r="N24" s="51"/>
      <c r="O24" s="51"/>
      <c r="P24" s="51"/>
      <c r="Q24" s="51"/>
    </row>
    <row r="25" spans="1:18" x14ac:dyDescent="0.45">
      <c r="B25" s="57" t="s">
        <v>55</v>
      </c>
      <c r="C25" s="54"/>
      <c r="D25" s="54"/>
      <c r="E25" s="54"/>
      <c r="F25" s="54"/>
      <c r="G25" s="51"/>
      <c r="H25" s="51"/>
      <c r="I25" s="51"/>
      <c r="J25" s="51"/>
      <c r="K25" s="51"/>
      <c r="L25" s="51"/>
      <c r="M25" s="51"/>
      <c r="N25" s="51"/>
      <c r="O25" s="51"/>
      <c r="P25" s="51"/>
      <c r="Q25" s="51"/>
    </row>
    <row r="26" spans="1:18" x14ac:dyDescent="0.45">
      <c r="B26" s="51"/>
      <c r="C26" s="51"/>
      <c r="D26" s="51"/>
      <c r="E26" s="51"/>
      <c r="F26" s="51"/>
      <c r="G26" s="51"/>
      <c r="H26" s="51"/>
      <c r="I26" s="51"/>
      <c r="J26" s="51"/>
      <c r="K26" s="51"/>
      <c r="L26" s="51"/>
      <c r="M26" s="51"/>
      <c r="N26" s="51"/>
      <c r="O26" s="51"/>
      <c r="P26" s="51"/>
      <c r="Q26" s="51"/>
    </row>
    <row r="27" spans="1:18" x14ac:dyDescent="0.45">
      <c r="C27" s="55" t="s">
        <v>62</v>
      </c>
      <c r="D27" s="56"/>
      <c r="E27" s="55"/>
      <c r="F27" s="54"/>
      <c r="G27" s="51"/>
      <c r="H27" s="51"/>
      <c r="I27" s="51"/>
      <c r="J27" s="51"/>
      <c r="K27" s="51"/>
      <c r="L27" s="51"/>
      <c r="M27" s="51"/>
      <c r="N27" s="51"/>
      <c r="O27" s="51"/>
      <c r="P27" s="51"/>
      <c r="Q27" s="51"/>
    </row>
    <row r="28" spans="1:18" x14ac:dyDescent="0.45">
      <c r="C28" s="55" t="s">
        <v>63</v>
      </c>
      <c r="D28" s="56"/>
      <c r="E28" s="55"/>
      <c r="F28" s="54"/>
      <c r="G28" s="51"/>
      <c r="H28" s="51"/>
      <c r="I28" s="51"/>
      <c r="J28" s="51"/>
      <c r="K28" s="51"/>
      <c r="L28" s="51"/>
      <c r="M28" s="51"/>
      <c r="N28" s="51"/>
      <c r="O28" s="51"/>
      <c r="P28" s="51"/>
      <c r="Q28" s="51"/>
    </row>
    <row r="29" spans="1:18" x14ac:dyDescent="0.45">
      <c r="C29" s="55" t="s">
        <v>64</v>
      </c>
      <c r="D29" s="56"/>
      <c r="E29" s="55"/>
      <c r="F29" s="54"/>
      <c r="G29" s="51"/>
      <c r="H29" s="51"/>
      <c r="I29" s="51"/>
      <c r="J29" s="51"/>
      <c r="K29" s="51"/>
      <c r="L29" s="51"/>
      <c r="M29" s="51"/>
      <c r="N29" s="51"/>
      <c r="O29" s="51"/>
      <c r="P29" s="51"/>
      <c r="Q29" s="51"/>
    </row>
    <row r="30" spans="1:18" x14ac:dyDescent="0.45">
      <c r="C30" s="55" t="s">
        <v>65</v>
      </c>
      <c r="D30" s="56"/>
      <c r="E30" s="55"/>
      <c r="F30" s="54"/>
      <c r="G30" s="51"/>
      <c r="H30" s="51"/>
      <c r="I30" s="51"/>
      <c r="J30" s="51"/>
      <c r="K30" s="51"/>
      <c r="L30" s="51"/>
      <c r="M30" s="51"/>
      <c r="N30" s="51"/>
      <c r="O30" s="51"/>
      <c r="P30" s="51"/>
      <c r="Q30" s="51"/>
    </row>
    <row r="31" spans="1:18" x14ac:dyDescent="0.45">
      <c r="B31" s="51"/>
      <c r="C31" s="51"/>
      <c r="D31" s="51"/>
      <c r="E31" s="51"/>
      <c r="F31" s="51"/>
      <c r="G31" s="51"/>
      <c r="H31" s="51"/>
      <c r="I31" s="51"/>
      <c r="J31" s="51"/>
      <c r="K31" s="51"/>
      <c r="L31" s="51"/>
      <c r="M31" s="51"/>
      <c r="N31" s="51"/>
      <c r="O31" s="51"/>
      <c r="P31" s="51"/>
      <c r="Q31" s="51"/>
    </row>
    <row r="32" spans="1:18" s="50" customFormat="1" x14ac:dyDescent="0.45">
      <c r="A32" s="26"/>
      <c r="B32" s="51"/>
      <c r="C32" s="51"/>
      <c r="D32" s="51"/>
      <c r="E32" s="51"/>
      <c r="F32" s="51"/>
      <c r="G32" s="51"/>
      <c r="H32" s="51"/>
      <c r="I32" s="51"/>
      <c r="J32" s="51"/>
      <c r="K32" s="51"/>
      <c r="L32" s="51"/>
      <c r="M32" s="51"/>
      <c r="N32" s="51"/>
      <c r="O32" s="51"/>
      <c r="P32" s="51"/>
      <c r="Q32" s="51"/>
      <c r="R32" s="25"/>
    </row>
    <row r="33" spans="2:19" ht="27" customHeight="1" x14ac:dyDescent="0.45">
      <c r="B33" s="173" t="s">
        <v>54</v>
      </c>
      <c r="C33" s="53"/>
      <c r="D33" s="52"/>
      <c r="E33" s="52"/>
      <c r="F33" s="52"/>
      <c r="G33" s="52"/>
      <c r="H33" s="52"/>
      <c r="I33" s="52"/>
      <c r="J33" s="52"/>
      <c r="K33" s="52"/>
      <c r="L33" s="52"/>
      <c r="M33" s="51"/>
      <c r="N33" s="51"/>
      <c r="O33" s="51"/>
      <c r="P33" s="51"/>
      <c r="Q33" s="51"/>
    </row>
    <row r="34" spans="2:19" x14ac:dyDescent="0.45">
      <c r="B34" s="51"/>
      <c r="C34" s="51"/>
      <c r="D34" s="51"/>
      <c r="E34" s="51"/>
      <c r="F34" s="51"/>
      <c r="G34" s="51"/>
      <c r="H34" s="51"/>
      <c r="I34" s="51"/>
      <c r="J34" s="51"/>
      <c r="K34" s="51"/>
      <c r="L34" s="51"/>
      <c r="M34" s="51"/>
      <c r="N34" s="51"/>
      <c r="O34" s="51"/>
      <c r="P34" s="51"/>
      <c r="Q34" s="51"/>
    </row>
    <row r="35" spans="2:19" x14ac:dyDescent="0.45">
      <c r="B35" s="26" t="s">
        <v>25</v>
      </c>
      <c r="C35" s="26"/>
      <c r="D35" s="110"/>
      <c r="F35" s="26"/>
      <c r="G35" s="51"/>
      <c r="H35" s="51"/>
      <c r="I35" s="51"/>
      <c r="J35" s="51"/>
      <c r="K35" s="51"/>
      <c r="L35" s="51"/>
      <c r="M35" s="51"/>
      <c r="N35" s="51"/>
      <c r="O35" s="51"/>
      <c r="P35" s="51"/>
      <c r="Q35" s="51"/>
    </row>
    <row r="36" spans="2:19" x14ac:dyDescent="0.45">
      <c r="B36" s="26" t="s">
        <v>68</v>
      </c>
      <c r="C36" s="26"/>
      <c r="D36" s="167"/>
      <c r="F36" s="26"/>
      <c r="G36" s="51"/>
      <c r="H36" s="51"/>
      <c r="I36" s="51"/>
      <c r="J36" s="51"/>
      <c r="K36" s="51"/>
      <c r="L36" s="51"/>
      <c r="M36" s="51"/>
      <c r="N36" s="51"/>
      <c r="O36" s="51"/>
      <c r="P36" s="51"/>
      <c r="Q36" s="51"/>
    </row>
    <row r="37" spans="2:19" x14ac:dyDescent="0.45">
      <c r="B37" s="26" t="s">
        <v>70</v>
      </c>
      <c r="C37" s="26"/>
      <c r="D37" s="168"/>
      <c r="F37" s="26"/>
      <c r="G37" s="51"/>
      <c r="H37" s="51"/>
      <c r="I37" s="51"/>
      <c r="J37" s="51"/>
      <c r="K37" s="51"/>
      <c r="L37" s="51"/>
      <c r="M37" s="51"/>
      <c r="N37" s="51"/>
      <c r="O37" s="51"/>
      <c r="P37" s="51"/>
      <c r="Q37" s="51"/>
      <c r="R37" s="50"/>
    </row>
    <row r="38" spans="2:19" x14ac:dyDescent="0.45">
      <c r="B38" s="26" t="s">
        <v>34</v>
      </c>
      <c r="C38" s="26"/>
      <c r="D38" s="170"/>
      <c r="F38" s="26"/>
    </row>
    <row r="39" spans="2:19" x14ac:dyDescent="0.45">
      <c r="B39" s="28"/>
    </row>
    <row r="40" spans="2:19" x14ac:dyDescent="0.45">
      <c r="B40" s="41"/>
    </row>
    <row r="41" spans="2:19" x14ac:dyDescent="0.45">
      <c r="B41" s="41"/>
    </row>
    <row r="42" spans="2:19" x14ac:dyDescent="0.45">
      <c r="B42" s="49" t="s">
        <v>53</v>
      </c>
      <c r="C42" s="47"/>
      <c r="D42" s="47"/>
      <c r="E42" s="47"/>
      <c r="F42" s="47"/>
      <c r="G42" s="47"/>
      <c r="H42" s="47"/>
      <c r="I42" s="47"/>
      <c r="J42" s="47"/>
      <c r="K42" s="47"/>
    </row>
    <row r="43" spans="2:19" x14ac:dyDescent="0.45">
      <c r="B43" s="48" t="s">
        <v>26</v>
      </c>
      <c r="C43" s="47"/>
      <c r="D43" s="47"/>
      <c r="E43" s="47"/>
      <c r="F43" s="47"/>
      <c r="G43" s="47"/>
      <c r="H43" s="47"/>
      <c r="I43" s="47"/>
      <c r="J43" s="47"/>
      <c r="K43" s="47"/>
    </row>
    <row r="44" spans="2:19" x14ac:dyDescent="0.45">
      <c r="B44" s="48" t="s">
        <v>27</v>
      </c>
      <c r="C44" s="47"/>
      <c r="D44" s="47"/>
      <c r="E44" s="47"/>
      <c r="F44" s="47"/>
      <c r="G44" s="47"/>
      <c r="H44" s="47"/>
      <c r="I44" s="47"/>
      <c r="J44" s="47"/>
      <c r="K44" s="47"/>
    </row>
    <row r="46" spans="2:19" x14ac:dyDescent="0.45">
      <c r="C46" s="26"/>
      <c r="D46" s="26"/>
      <c r="E46" s="26"/>
      <c r="F46" s="26"/>
      <c r="G46" s="26"/>
      <c r="H46" s="26"/>
      <c r="I46" s="26"/>
      <c r="J46" s="26"/>
      <c r="K46" s="26"/>
      <c r="L46" s="26"/>
      <c r="M46" s="26"/>
      <c r="N46" s="26"/>
      <c r="O46" s="26"/>
      <c r="P46" s="26"/>
      <c r="Q46" s="26"/>
      <c r="R46" s="26"/>
      <c r="S46" s="26"/>
    </row>
    <row r="47" spans="2:19" x14ac:dyDescent="0.45">
      <c r="C47" s="26"/>
      <c r="D47" s="26"/>
      <c r="E47" s="26"/>
      <c r="F47" s="26"/>
      <c r="G47" s="26"/>
      <c r="H47" s="26"/>
      <c r="I47" s="26"/>
      <c r="J47" s="26"/>
      <c r="K47" s="26"/>
      <c r="L47" s="26"/>
      <c r="M47" s="26"/>
      <c r="N47" s="26"/>
      <c r="O47" s="26"/>
      <c r="P47" s="26"/>
      <c r="Q47" s="26"/>
      <c r="R47" s="26"/>
      <c r="S47" s="26"/>
    </row>
    <row r="48" spans="2:19" x14ac:dyDescent="0.45">
      <c r="C48" s="26"/>
      <c r="D48" s="26"/>
      <c r="E48" s="26"/>
      <c r="F48" s="26"/>
      <c r="G48" s="26"/>
      <c r="H48" s="26"/>
      <c r="I48" s="26"/>
      <c r="J48" s="26"/>
      <c r="K48" s="26"/>
      <c r="L48" s="26"/>
      <c r="M48" s="26"/>
      <c r="N48" s="26"/>
      <c r="O48" s="26"/>
      <c r="P48" s="26"/>
      <c r="Q48" s="26"/>
      <c r="R48" s="26"/>
      <c r="S48" s="26"/>
    </row>
    <row r="49" spans="3:19" x14ac:dyDescent="0.45">
      <c r="C49" s="26"/>
      <c r="D49" s="26"/>
      <c r="E49" s="26"/>
      <c r="F49" s="26"/>
      <c r="G49" s="26"/>
      <c r="H49" s="26"/>
      <c r="I49" s="26"/>
      <c r="J49" s="26"/>
      <c r="K49" s="26"/>
      <c r="L49" s="26"/>
      <c r="M49" s="26"/>
      <c r="N49" s="26"/>
      <c r="O49" s="26"/>
      <c r="P49" s="26"/>
      <c r="Q49" s="26"/>
      <c r="R49" s="26"/>
      <c r="S49" s="26"/>
    </row>
    <row r="50" spans="3:19" x14ac:dyDescent="0.45">
      <c r="C50" s="46"/>
      <c r="D50" s="26"/>
      <c r="E50" s="26"/>
      <c r="F50" s="26"/>
      <c r="G50" s="26"/>
      <c r="H50" s="26"/>
      <c r="I50" s="26"/>
      <c r="J50" s="26"/>
      <c r="K50" s="26"/>
      <c r="L50" s="26"/>
      <c r="M50" s="26"/>
      <c r="N50" s="26"/>
      <c r="O50" s="26"/>
      <c r="P50" s="26"/>
      <c r="Q50" s="26"/>
      <c r="R50" s="26"/>
      <c r="S50" s="26"/>
    </row>
    <row r="51" spans="3:19" x14ac:dyDescent="0.45">
      <c r="C51" s="46"/>
      <c r="D51" s="26"/>
      <c r="E51" s="26"/>
      <c r="F51" s="26"/>
      <c r="G51" s="26"/>
      <c r="H51" s="26"/>
      <c r="I51" s="26"/>
      <c r="J51" s="26"/>
      <c r="K51" s="26"/>
      <c r="L51" s="26"/>
      <c r="M51" s="26"/>
      <c r="N51" s="26"/>
      <c r="O51" s="26"/>
      <c r="P51" s="26"/>
      <c r="Q51" s="26"/>
      <c r="R51" s="26"/>
      <c r="S51" s="26"/>
    </row>
    <row r="52" spans="3:19" x14ac:dyDescent="0.45">
      <c r="C52" s="26"/>
      <c r="D52" s="26"/>
      <c r="E52" s="26"/>
      <c r="F52" s="26"/>
      <c r="G52" s="26"/>
      <c r="H52" s="26"/>
      <c r="I52" s="26"/>
      <c r="J52" s="26"/>
      <c r="K52" s="26"/>
      <c r="L52" s="26"/>
      <c r="M52" s="26"/>
      <c r="N52" s="26"/>
      <c r="O52" s="26"/>
      <c r="P52" s="26"/>
      <c r="Q52" s="26"/>
      <c r="R52" s="26"/>
      <c r="S52" s="26"/>
    </row>
    <row r="53" spans="3:19" ht="18" x14ac:dyDescent="0.55000000000000004">
      <c r="C53" s="44"/>
      <c r="D53" s="26"/>
      <c r="E53" s="26"/>
      <c r="F53" s="26"/>
      <c r="G53" s="26"/>
      <c r="H53" s="26"/>
      <c r="I53" s="26"/>
      <c r="J53" s="26"/>
      <c r="K53" s="26"/>
      <c r="L53" s="26"/>
      <c r="M53" s="26"/>
      <c r="N53" s="26"/>
      <c r="O53" s="26"/>
      <c r="P53" s="26"/>
      <c r="Q53" s="26"/>
      <c r="R53" s="26"/>
      <c r="S53" s="26"/>
    </row>
    <row r="54" spans="3:19" x14ac:dyDescent="0.45">
      <c r="C54" s="26"/>
      <c r="D54" s="26"/>
      <c r="E54" s="26"/>
      <c r="F54" s="26"/>
      <c r="G54" s="26"/>
      <c r="H54" s="26"/>
      <c r="I54" s="26"/>
      <c r="J54" s="26"/>
      <c r="K54" s="26"/>
      <c r="L54" s="26"/>
      <c r="M54" s="26"/>
      <c r="N54" s="26"/>
      <c r="O54" s="26"/>
      <c r="P54" s="26"/>
      <c r="Q54" s="26"/>
      <c r="R54" s="26"/>
      <c r="S54" s="26"/>
    </row>
    <row r="55" spans="3:19" x14ac:dyDescent="0.45">
      <c r="C55" s="26"/>
      <c r="D55" s="26"/>
      <c r="E55" s="26"/>
      <c r="F55" s="26"/>
      <c r="G55" s="26"/>
      <c r="H55" s="26"/>
      <c r="I55" s="26"/>
      <c r="J55" s="26"/>
      <c r="K55" s="26"/>
      <c r="L55" s="26"/>
      <c r="M55" s="26"/>
      <c r="N55" s="26"/>
      <c r="O55" s="26"/>
      <c r="P55" s="26"/>
      <c r="Q55" s="26"/>
      <c r="R55" s="26"/>
      <c r="S55" s="26"/>
    </row>
    <row r="56" spans="3:19" x14ac:dyDescent="0.45">
      <c r="C56" s="27"/>
      <c r="D56" s="26"/>
      <c r="E56" s="26"/>
      <c r="F56" s="26"/>
      <c r="G56" s="26"/>
      <c r="H56" s="26"/>
      <c r="I56" s="26"/>
      <c r="J56" s="26"/>
      <c r="K56" s="26"/>
      <c r="L56" s="26"/>
      <c r="M56" s="26"/>
      <c r="N56" s="26"/>
      <c r="O56" s="26"/>
      <c r="P56" s="26"/>
      <c r="Q56" s="26"/>
      <c r="R56" s="26"/>
      <c r="S56" s="26"/>
    </row>
    <row r="57" spans="3:19" x14ac:dyDescent="0.45">
      <c r="C57" s="27"/>
      <c r="D57" s="26"/>
      <c r="E57" s="26"/>
      <c r="F57" s="26"/>
      <c r="G57" s="26"/>
      <c r="H57" s="26"/>
      <c r="I57" s="26"/>
      <c r="J57" s="26"/>
      <c r="K57" s="26"/>
      <c r="L57" s="26"/>
      <c r="M57" s="26"/>
      <c r="N57" s="26"/>
      <c r="O57" s="26"/>
      <c r="P57" s="26"/>
      <c r="Q57" s="26"/>
      <c r="R57" s="26"/>
      <c r="S57" s="26"/>
    </row>
    <row r="58" spans="3:19" x14ac:dyDescent="0.45">
      <c r="C58" s="27"/>
      <c r="D58" s="26"/>
      <c r="E58" s="26"/>
      <c r="F58" s="26"/>
      <c r="G58" s="26"/>
      <c r="H58" s="26"/>
      <c r="I58" s="26"/>
      <c r="J58" s="26"/>
      <c r="K58" s="26"/>
      <c r="L58" s="26"/>
      <c r="M58" s="26"/>
      <c r="N58" s="26"/>
      <c r="O58" s="26"/>
      <c r="P58" s="26"/>
      <c r="Q58" s="26"/>
      <c r="R58" s="26"/>
      <c r="S58" s="26"/>
    </row>
    <row r="59" spans="3:19" x14ac:dyDescent="0.45">
      <c r="C59" s="26"/>
      <c r="D59" s="26"/>
      <c r="E59" s="26"/>
      <c r="F59" s="26"/>
      <c r="G59" s="26"/>
      <c r="H59" s="26"/>
      <c r="I59" s="26"/>
      <c r="J59" s="26"/>
      <c r="K59" s="26"/>
      <c r="L59" s="26"/>
      <c r="M59" s="26"/>
      <c r="N59" s="26"/>
      <c r="O59" s="26"/>
      <c r="P59" s="26"/>
      <c r="Q59" s="26"/>
      <c r="R59" s="26"/>
      <c r="S59" s="26"/>
    </row>
    <row r="60" spans="3:19" x14ac:dyDescent="0.45">
      <c r="C60" s="26"/>
      <c r="D60" s="26"/>
      <c r="E60" s="26"/>
      <c r="F60" s="26"/>
      <c r="G60" s="26"/>
      <c r="H60" s="26"/>
      <c r="I60" s="26"/>
      <c r="J60" s="26"/>
      <c r="K60" s="26"/>
      <c r="L60" s="26"/>
      <c r="M60" s="26"/>
      <c r="N60" s="26"/>
      <c r="O60" s="26"/>
      <c r="P60" s="26"/>
      <c r="Q60" s="26"/>
      <c r="R60" s="26"/>
      <c r="S60" s="26"/>
    </row>
    <row r="61" spans="3:19" x14ac:dyDescent="0.45">
      <c r="C61" s="26"/>
      <c r="D61" s="26"/>
      <c r="E61" s="26"/>
      <c r="F61" s="26"/>
      <c r="G61" s="26"/>
      <c r="H61" s="26"/>
      <c r="I61" s="26"/>
      <c r="J61" s="26"/>
      <c r="K61" s="26"/>
      <c r="L61" s="26"/>
      <c r="M61" s="26"/>
      <c r="N61" s="26"/>
      <c r="O61" s="26"/>
      <c r="P61" s="26"/>
      <c r="Q61" s="26"/>
      <c r="R61" s="26"/>
      <c r="S61" s="26"/>
    </row>
    <row r="62" spans="3:19" x14ac:dyDescent="0.45">
      <c r="C62" s="40"/>
      <c r="D62" s="26"/>
      <c r="E62" s="26"/>
      <c r="F62" s="26"/>
      <c r="G62" s="26"/>
      <c r="H62" s="26"/>
      <c r="I62" s="26"/>
      <c r="J62" s="26"/>
      <c r="K62" s="26"/>
      <c r="L62" s="26"/>
      <c r="M62" s="26"/>
      <c r="N62" s="26"/>
      <c r="O62" s="26"/>
      <c r="P62" s="26"/>
      <c r="Q62" s="26"/>
      <c r="R62" s="26"/>
      <c r="S62" s="26"/>
    </row>
    <row r="63" spans="3:19" x14ac:dyDescent="0.45">
      <c r="C63" s="40"/>
      <c r="D63" s="26"/>
      <c r="E63" s="26"/>
      <c r="F63" s="26"/>
      <c r="G63" s="26"/>
      <c r="H63" s="26"/>
      <c r="I63" s="26"/>
      <c r="J63" s="26"/>
      <c r="K63" s="26"/>
      <c r="L63" s="26"/>
      <c r="M63" s="26"/>
      <c r="N63" s="26"/>
      <c r="O63" s="26"/>
      <c r="P63" s="26"/>
      <c r="Q63" s="26"/>
      <c r="R63" s="26"/>
      <c r="S63" s="26"/>
    </row>
    <row r="64" spans="3:19" x14ac:dyDescent="0.45">
      <c r="C64" s="45"/>
      <c r="D64" s="26"/>
      <c r="E64" s="26"/>
      <c r="F64" s="26"/>
      <c r="G64" s="26"/>
      <c r="H64" s="26"/>
      <c r="I64" s="26"/>
      <c r="J64" s="26"/>
      <c r="K64" s="26"/>
      <c r="L64" s="26"/>
      <c r="M64" s="26"/>
      <c r="N64" s="26"/>
      <c r="O64" s="26"/>
      <c r="P64" s="26"/>
      <c r="Q64" s="26"/>
      <c r="R64" s="26"/>
      <c r="S64" s="26"/>
    </row>
    <row r="65" spans="3:19" ht="18" x14ac:dyDescent="0.55000000000000004">
      <c r="C65" s="44"/>
      <c r="D65" s="43"/>
      <c r="E65" s="26"/>
      <c r="F65" s="26"/>
      <c r="G65" s="26"/>
      <c r="H65" s="26"/>
      <c r="I65" s="26"/>
      <c r="J65" s="26"/>
      <c r="K65" s="26"/>
      <c r="L65" s="26"/>
      <c r="M65" s="26"/>
      <c r="N65" s="26"/>
      <c r="O65" s="26"/>
      <c r="P65" s="26"/>
      <c r="Q65" s="26"/>
      <c r="R65" s="26"/>
      <c r="S65" s="26"/>
    </row>
    <row r="66" spans="3:19" x14ac:dyDescent="0.45">
      <c r="C66" s="26"/>
      <c r="D66" s="26"/>
      <c r="E66" s="26"/>
      <c r="F66" s="26"/>
      <c r="G66" s="26"/>
      <c r="H66" s="26"/>
      <c r="I66" s="26"/>
      <c r="J66" s="26"/>
      <c r="K66" s="26"/>
      <c r="L66" s="26"/>
      <c r="M66" s="26"/>
      <c r="N66" s="26"/>
      <c r="O66" s="26"/>
      <c r="P66" s="26"/>
      <c r="Q66" s="26"/>
      <c r="R66" s="26"/>
      <c r="S66" s="26"/>
    </row>
    <row r="67" spans="3:19" x14ac:dyDescent="0.45">
      <c r="C67" s="26"/>
      <c r="D67" s="26"/>
      <c r="E67" s="26"/>
      <c r="F67" s="26"/>
      <c r="G67" s="26"/>
      <c r="H67" s="26"/>
      <c r="I67" s="26"/>
      <c r="J67" s="26"/>
      <c r="K67" s="26"/>
      <c r="L67" s="26"/>
      <c r="M67" s="26"/>
      <c r="N67" s="26"/>
      <c r="O67" s="26"/>
      <c r="P67" s="26"/>
      <c r="Q67" s="26"/>
      <c r="R67" s="26"/>
      <c r="S67" s="26"/>
    </row>
    <row r="68" spans="3:19" x14ac:dyDescent="0.45">
      <c r="C68" s="26"/>
      <c r="D68" s="26"/>
      <c r="E68" s="26"/>
      <c r="F68" s="26"/>
      <c r="G68" s="26"/>
      <c r="H68" s="26"/>
      <c r="I68" s="26"/>
      <c r="J68" s="26"/>
      <c r="K68" s="26"/>
      <c r="L68" s="26"/>
      <c r="M68" s="26"/>
      <c r="N68" s="26"/>
      <c r="O68" s="26"/>
      <c r="P68" s="26"/>
      <c r="Q68" s="26"/>
      <c r="R68" s="26"/>
      <c r="S68" s="26"/>
    </row>
    <row r="69" spans="3:19" x14ac:dyDescent="0.45">
      <c r="C69" s="26"/>
      <c r="D69" s="26"/>
      <c r="E69" s="26"/>
      <c r="F69" s="26"/>
      <c r="G69" s="26"/>
      <c r="H69" s="26"/>
      <c r="I69" s="26"/>
      <c r="J69" s="26"/>
      <c r="K69" s="26"/>
      <c r="L69" s="26"/>
      <c r="M69" s="26"/>
      <c r="N69" s="26"/>
      <c r="O69" s="26"/>
      <c r="P69" s="26"/>
      <c r="Q69" s="26"/>
      <c r="R69" s="26"/>
      <c r="S69" s="26"/>
    </row>
    <row r="70" spans="3:19" x14ac:dyDescent="0.45">
      <c r="C70" s="26"/>
      <c r="D70" s="26"/>
      <c r="E70" s="26"/>
      <c r="F70" s="26"/>
      <c r="G70" s="26"/>
      <c r="H70" s="26"/>
      <c r="I70" s="26"/>
      <c r="J70" s="26"/>
      <c r="K70" s="26"/>
      <c r="L70" s="26"/>
      <c r="M70" s="26"/>
      <c r="N70" s="26"/>
      <c r="O70" s="26"/>
      <c r="P70" s="26"/>
      <c r="Q70" s="26"/>
      <c r="R70" s="26"/>
      <c r="S70" s="26"/>
    </row>
    <row r="71" spans="3:19" x14ac:dyDescent="0.45">
      <c r="C71" s="26"/>
      <c r="D71" s="26"/>
      <c r="E71" s="26"/>
      <c r="F71" s="26"/>
      <c r="G71" s="26"/>
      <c r="H71" s="26"/>
      <c r="I71" s="26"/>
      <c r="J71" s="26"/>
      <c r="K71" s="26"/>
      <c r="L71" s="26"/>
      <c r="M71" s="26"/>
      <c r="N71" s="26"/>
      <c r="O71" s="26"/>
      <c r="P71" s="26"/>
      <c r="Q71" s="26"/>
      <c r="R71" s="26"/>
      <c r="S71" s="26"/>
    </row>
    <row r="72" spans="3:19" x14ac:dyDescent="0.45">
      <c r="C72" s="42"/>
      <c r="D72" s="42"/>
      <c r="E72" s="42"/>
      <c r="F72" s="42"/>
      <c r="G72" s="26"/>
      <c r="H72" s="26"/>
      <c r="I72" s="26"/>
      <c r="J72" s="26"/>
      <c r="K72" s="26"/>
      <c r="L72" s="26"/>
      <c r="M72" s="26"/>
      <c r="N72" s="26"/>
      <c r="O72" s="26"/>
      <c r="P72" s="26"/>
      <c r="Q72" s="26"/>
      <c r="R72" s="26"/>
      <c r="S72" s="26"/>
    </row>
    <row r="73" spans="3:19" x14ac:dyDescent="0.45">
      <c r="C73" s="26"/>
      <c r="D73" s="26"/>
      <c r="E73" s="26"/>
      <c r="F73" s="26"/>
      <c r="G73" s="26"/>
      <c r="H73" s="26"/>
      <c r="I73" s="26"/>
      <c r="J73" s="26"/>
      <c r="K73" s="26"/>
      <c r="L73" s="26"/>
      <c r="M73" s="26"/>
      <c r="N73" s="26"/>
      <c r="O73" s="26"/>
      <c r="P73" s="26"/>
      <c r="Q73" s="26"/>
      <c r="R73" s="26"/>
      <c r="S73" s="26"/>
    </row>
    <row r="74" spans="3:19" x14ac:dyDescent="0.45">
      <c r="C74" s="28"/>
      <c r="D74" s="26"/>
      <c r="E74" s="26"/>
      <c r="F74" s="26"/>
      <c r="G74" s="26"/>
      <c r="H74" s="26"/>
      <c r="I74" s="26"/>
      <c r="J74" s="26"/>
      <c r="K74" s="26"/>
      <c r="L74" s="26"/>
      <c r="M74" s="26"/>
      <c r="N74" s="26"/>
      <c r="O74" s="26"/>
      <c r="P74" s="26"/>
      <c r="Q74" s="26"/>
      <c r="R74" s="26"/>
      <c r="S74" s="26"/>
    </row>
    <row r="75" spans="3:19" x14ac:dyDescent="0.45">
      <c r="C75" s="41"/>
      <c r="D75" s="26"/>
      <c r="E75" s="26"/>
      <c r="F75" s="26"/>
      <c r="G75" s="26"/>
      <c r="H75" s="26"/>
      <c r="I75" s="26"/>
      <c r="J75" s="26"/>
      <c r="K75" s="26"/>
      <c r="L75" s="26"/>
      <c r="M75" s="26"/>
      <c r="N75" s="26"/>
      <c r="O75" s="26"/>
      <c r="P75" s="26"/>
      <c r="Q75" s="26"/>
      <c r="R75" s="26"/>
      <c r="S75" s="26"/>
    </row>
    <row r="76" spans="3:19" x14ac:dyDescent="0.45">
      <c r="C76" s="41"/>
      <c r="D76" s="26"/>
      <c r="E76" s="26"/>
      <c r="F76" s="26"/>
      <c r="G76" s="26"/>
      <c r="H76" s="26"/>
      <c r="I76" s="26"/>
      <c r="J76" s="26"/>
      <c r="K76" s="26"/>
      <c r="L76" s="26"/>
      <c r="M76" s="26"/>
      <c r="N76" s="26"/>
      <c r="O76" s="26"/>
      <c r="P76" s="26"/>
      <c r="Q76" s="26"/>
      <c r="R76" s="26"/>
      <c r="S76" s="26"/>
    </row>
  </sheetData>
  <mergeCells count="2">
    <mergeCell ref="B1:L3"/>
    <mergeCell ref="B5:F12"/>
  </mergeCells>
  <hyperlinks>
    <hyperlink ref="B15" location="'Break-even analysis'!A1" display="Break-even analysis" xr:uid="{6DBD5B18-023A-7D4A-8CB6-43644599197C}"/>
    <hyperlink ref="B16" location="'Minimum Sales'!A1" display="Minimum Sales" xr:uid="{6044F3A2-2EBE-2E40-9E94-AFC3FD634EA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B0D1"/>
    <pageSetUpPr autoPageBreaks="0" fitToPage="1"/>
  </sheetPr>
  <dimension ref="A1:O56"/>
  <sheetViews>
    <sheetView showGridLines="0" topLeftCell="A43" zoomScale="90" zoomScaleNormal="90" workbookViewId="0"/>
  </sheetViews>
  <sheetFormatPr defaultColWidth="9.1328125" defaultRowHeight="12.75" x14ac:dyDescent="0.35"/>
  <cols>
    <col min="1" max="2" width="1.73046875" style="102" customWidth="1"/>
    <col min="3" max="3" width="16.265625" style="102" customWidth="1"/>
    <col min="4" max="4" width="13.86328125" style="102" customWidth="1"/>
    <col min="5" max="6" width="14.59765625" style="102" customWidth="1"/>
    <col min="7" max="7" width="14.59765625" style="104" customWidth="1"/>
    <col min="8" max="8" width="14.59765625" style="106" customWidth="1"/>
    <col min="9" max="9" width="14.59765625" style="104" customWidth="1"/>
    <col min="10" max="15" width="14.59765625" style="102" customWidth="1"/>
    <col min="16" max="16384" width="9.1328125" style="102"/>
  </cols>
  <sheetData>
    <row r="1" spans="1:15" ht="44.1" customHeight="1" x14ac:dyDescent="0.6">
      <c r="A1" s="97"/>
      <c r="B1" s="97" t="s">
        <v>68</v>
      </c>
      <c r="C1" s="97"/>
      <c r="D1" s="97"/>
      <c r="E1" s="98"/>
      <c r="F1" s="98"/>
      <c r="G1" s="99"/>
      <c r="H1" s="100"/>
      <c r="I1" s="99"/>
      <c r="J1" s="98"/>
      <c r="K1" s="98"/>
      <c r="L1" s="98"/>
      <c r="M1" s="98"/>
      <c r="N1" s="101"/>
      <c r="O1" s="101"/>
    </row>
    <row r="2" spans="1:15" s="108" customFormat="1" ht="108.75" customHeight="1" x14ac:dyDescent="0.7">
      <c r="B2" s="177" t="s">
        <v>71</v>
      </c>
      <c r="C2" s="177"/>
      <c r="D2" s="177"/>
      <c r="E2" s="177"/>
      <c r="F2" s="177"/>
      <c r="G2" s="177"/>
      <c r="H2" s="177"/>
      <c r="I2" s="171"/>
      <c r="J2" s="93"/>
      <c r="K2" s="111"/>
    </row>
    <row r="3" spans="1:15" s="108" customFormat="1" ht="75.95" customHeight="1" x14ac:dyDescent="0.7">
      <c r="B3" s="177"/>
      <c r="C3" s="177"/>
      <c r="D3" s="177"/>
      <c r="E3" s="177"/>
      <c r="F3" s="177"/>
      <c r="G3" s="177"/>
      <c r="H3" s="177"/>
      <c r="I3" s="93"/>
      <c r="J3" s="93"/>
      <c r="K3" s="111"/>
    </row>
    <row r="4" spans="1:15" s="108" customFormat="1" ht="24" customHeight="1" x14ac:dyDescent="0.7">
      <c r="A4" s="112"/>
      <c r="B4" s="174" t="s">
        <v>61</v>
      </c>
      <c r="C4" s="113"/>
      <c r="D4" s="114"/>
      <c r="E4" s="115"/>
      <c r="F4" s="115"/>
      <c r="G4" s="116"/>
      <c r="H4" s="116"/>
      <c r="I4" s="116"/>
      <c r="J4" s="116"/>
      <c r="K4" s="117"/>
      <c r="L4" s="118"/>
      <c r="M4" s="118"/>
      <c r="N4" s="119"/>
      <c r="O4" s="119"/>
    </row>
    <row r="5" spans="1:15" s="108" customFormat="1" ht="4.5" customHeight="1" x14ac:dyDescent="0.7">
      <c r="A5" s="112"/>
      <c r="B5" s="112"/>
      <c r="C5" s="113"/>
      <c r="D5" s="114"/>
      <c r="E5" s="115"/>
      <c r="F5" s="115"/>
      <c r="G5" s="116"/>
      <c r="H5" s="116"/>
      <c r="I5" s="116"/>
      <c r="J5" s="116"/>
      <c r="K5" s="117"/>
      <c r="L5" s="118"/>
      <c r="M5" s="118"/>
      <c r="N5" s="119"/>
      <c r="O5" s="119"/>
    </row>
    <row r="6" spans="1:15" s="108" customFormat="1" ht="15" customHeight="1" x14ac:dyDescent="0.7">
      <c r="A6" s="120"/>
      <c r="B6" s="120" t="s">
        <v>72</v>
      </c>
      <c r="D6" s="121"/>
      <c r="E6" s="122"/>
      <c r="F6" s="122"/>
      <c r="G6" s="122"/>
      <c r="H6" s="122"/>
      <c r="I6" s="122"/>
      <c r="J6" s="122"/>
      <c r="K6" s="111"/>
    </row>
    <row r="7" spans="1:15" s="108" customFormat="1" ht="15" customHeight="1" x14ac:dyDescent="0.4">
      <c r="A7" s="120"/>
      <c r="B7" s="120" t="s">
        <v>36</v>
      </c>
      <c r="D7" s="121"/>
      <c r="E7" s="122"/>
      <c r="F7" s="122"/>
      <c r="G7" s="122"/>
      <c r="K7" s="123"/>
    </row>
    <row r="8" spans="1:15" s="108" customFormat="1" ht="15" customHeight="1" x14ac:dyDescent="0.4">
      <c r="A8" s="120"/>
      <c r="B8" s="120" t="s">
        <v>48</v>
      </c>
      <c r="D8" s="121"/>
      <c r="E8" s="122"/>
      <c r="F8" s="122"/>
      <c r="G8" s="122"/>
      <c r="K8" s="154"/>
    </row>
    <row r="9" spans="1:15" s="108" customFormat="1" ht="15" customHeight="1" x14ac:dyDescent="0.7">
      <c r="A9" s="120"/>
      <c r="B9" s="120" t="s">
        <v>44</v>
      </c>
      <c r="D9" s="121"/>
      <c r="E9" s="122"/>
      <c r="F9" s="122"/>
      <c r="G9" s="122"/>
      <c r="I9" s="124"/>
      <c r="J9" s="122"/>
      <c r="K9" s="111"/>
    </row>
    <row r="10" spans="1:15" s="108" customFormat="1" ht="15" customHeight="1" x14ac:dyDescent="0.7">
      <c r="B10" s="108" t="s">
        <v>73</v>
      </c>
      <c r="D10" s="121"/>
      <c r="E10" s="122"/>
      <c r="F10" s="122"/>
      <c r="G10" s="122"/>
      <c r="I10" s="124"/>
      <c r="J10" s="122"/>
      <c r="K10" s="111"/>
    </row>
    <row r="11" spans="1:15" s="108" customFormat="1" ht="15" customHeight="1" x14ac:dyDescent="0.7">
      <c r="A11" s="120"/>
      <c r="B11" s="120" t="s">
        <v>47</v>
      </c>
      <c r="D11" s="121"/>
      <c r="E11" s="122"/>
      <c r="F11" s="122"/>
      <c r="G11" s="122"/>
      <c r="I11" s="124"/>
      <c r="J11" s="122"/>
      <c r="K11" s="111"/>
    </row>
    <row r="12" spans="1:15" s="108" customFormat="1" ht="15.75" customHeight="1" x14ac:dyDescent="0.7">
      <c r="A12" s="120"/>
      <c r="B12" s="120" t="s">
        <v>74</v>
      </c>
      <c r="D12" s="121"/>
      <c r="E12" s="122"/>
      <c r="F12" s="122"/>
      <c r="G12" s="122"/>
      <c r="I12" s="124"/>
      <c r="J12" s="122"/>
      <c r="K12" s="111"/>
    </row>
    <row r="13" spans="1:15" s="127" customFormat="1" ht="15" x14ac:dyDescent="0.4">
      <c r="A13" s="125"/>
      <c r="B13" s="125"/>
      <c r="C13" s="126"/>
      <c r="D13" s="126"/>
      <c r="E13" s="9"/>
      <c r="F13" s="9"/>
      <c r="G13" s="9"/>
      <c r="H13" s="10"/>
      <c r="I13" s="13"/>
    </row>
    <row r="14" spans="1:15" s="108" customFormat="1" ht="15" x14ac:dyDescent="0.4">
      <c r="A14" s="128"/>
      <c r="B14" s="128"/>
      <c r="C14" s="75" t="s">
        <v>8</v>
      </c>
      <c r="D14" s="75"/>
      <c r="E14" s="76"/>
      <c r="F14" s="103"/>
      <c r="G14" s="129"/>
      <c r="H14" s="130"/>
      <c r="I14" s="131"/>
      <c r="J14" s="132"/>
      <c r="K14" s="132"/>
      <c r="L14" s="132"/>
      <c r="M14" s="132"/>
      <c r="N14" s="132"/>
      <c r="O14" s="132"/>
    </row>
    <row r="15" spans="1:15" s="108" customFormat="1" ht="15" x14ac:dyDescent="0.4">
      <c r="A15" s="132"/>
      <c r="B15" s="132"/>
      <c r="C15" s="133"/>
      <c r="D15" s="133" t="s">
        <v>9</v>
      </c>
      <c r="F15" s="134"/>
      <c r="G15" s="135">
        <v>15</v>
      </c>
      <c r="H15" s="131"/>
      <c r="I15" s="136"/>
    </row>
    <row r="16" spans="1:15" s="108" customFormat="1" ht="15" x14ac:dyDescent="0.4">
      <c r="A16" s="132"/>
      <c r="B16" s="132"/>
      <c r="C16" s="137"/>
      <c r="D16" s="137" t="s">
        <v>23</v>
      </c>
      <c r="F16" s="132"/>
      <c r="G16" s="138">
        <v>22000</v>
      </c>
      <c r="H16" s="139"/>
      <c r="I16" s="136"/>
    </row>
    <row r="17" spans="1:15" s="108" customFormat="1" ht="15" x14ac:dyDescent="0.4">
      <c r="C17" s="126"/>
      <c r="D17" s="140" t="s">
        <v>37</v>
      </c>
      <c r="G17" s="136"/>
      <c r="H17" s="155">
        <f>IF(OR(Sales_price_unit&lt;&gt;0,Sales_volume_units&lt;&gt;0),Sales_price_unit*Sales_volume_units,0)</f>
        <v>330000</v>
      </c>
      <c r="I17" s="136"/>
    </row>
    <row r="18" spans="1:15" s="108" customFormat="1" ht="15.75" customHeight="1" x14ac:dyDescent="0.4">
      <c r="A18" s="132"/>
      <c r="B18" s="132"/>
      <c r="C18" s="133"/>
      <c r="D18" s="133"/>
      <c r="E18" s="134"/>
      <c r="F18" s="134"/>
      <c r="G18" s="141"/>
      <c r="H18" s="141"/>
      <c r="I18" s="136"/>
    </row>
    <row r="19" spans="1:15" s="108" customFormat="1" ht="15.75" customHeight="1" x14ac:dyDescent="0.4">
      <c r="A19" s="128"/>
      <c r="B19" s="128"/>
      <c r="C19" s="105" t="s">
        <v>10</v>
      </c>
      <c r="D19" s="105"/>
      <c r="E19" s="142"/>
      <c r="F19" s="142"/>
      <c r="G19" s="130"/>
      <c r="H19" s="130"/>
      <c r="I19" s="136"/>
    </row>
    <row r="20" spans="1:15" s="108" customFormat="1" ht="15" x14ac:dyDescent="0.4">
      <c r="A20" s="132"/>
      <c r="B20" s="132"/>
      <c r="C20" s="133"/>
      <c r="D20" s="133" t="s">
        <v>14</v>
      </c>
      <c r="F20" s="134"/>
      <c r="G20" s="143">
        <v>2</v>
      </c>
      <c r="H20" s="141"/>
      <c r="I20" s="136"/>
    </row>
    <row r="21" spans="1:15" s="108" customFormat="1" ht="15" x14ac:dyDescent="0.4">
      <c r="A21" s="132"/>
      <c r="B21" s="132"/>
      <c r="C21" s="133"/>
      <c r="D21" s="133" t="s">
        <v>15</v>
      </c>
      <c r="F21" s="134"/>
      <c r="G21" s="143">
        <v>2.5</v>
      </c>
      <c r="H21" s="141"/>
      <c r="I21" s="136"/>
    </row>
    <row r="22" spans="1:15" s="108" customFormat="1" ht="15" x14ac:dyDescent="0.4">
      <c r="A22" s="132"/>
      <c r="B22" s="132"/>
      <c r="C22" s="133"/>
      <c r="D22" s="133" t="s">
        <v>16</v>
      </c>
      <c r="F22" s="134"/>
      <c r="G22" s="143">
        <v>1.1000000000000001</v>
      </c>
      <c r="H22" s="141"/>
      <c r="I22" s="136"/>
    </row>
    <row r="23" spans="1:15" s="108" customFormat="1" ht="15" x14ac:dyDescent="0.4">
      <c r="A23" s="132"/>
      <c r="B23" s="132"/>
      <c r="C23" s="133"/>
      <c r="D23" s="133" t="s">
        <v>17</v>
      </c>
      <c r="F23" s="134"/>
      <c r="G23" s="143">
        <v>0.8</v>
      </c>
      <c r="H23" s="141"/>
      <c r="I23" s="136"/>
    </row>
    <row r="24" spans="1:15" s="108" customFormat="1" ht="15" x14ac:dyDescent="0.4">
      <c r="A24" s="132"/>
      <c r="B24" s="132"/>
      <c r="C24" s="133"/>
      <c r="D24" s="133" t="s">
        <v>22</v>
      </c>
      <c r="F24" s="134"/>
      <c r="G24" s="143">
        <v>1.2</v>
      </c>
      <c r="H24" s="141"/>
      <c r="I24" s="136"/>
    </row>
    <row r="25" spans="1:15" s="108" customFormat="1" ht="15" x14ac:dyDescent="0.4">
      <c r="A25" s="132"/>
      <c r="B25" s="132"/>
      <c r="C25" s="133"/>
      <c r="D25" s="144" t="s">
        <v>12</v>
      </c>
      <c r="F25" s="134"/>
      <c r="G25" s="156">
        <f>IF(SUM(Variable_costs_unit),SUM(Variable_costs_unit),0)</f>
        <v>7.6</v>
      </c>
      <c r="H25" s="136"/>
      <c r="I25" s="136"/>
    </row>
    <row r="26" spans="1:15" s="108" customFormat="1" ht="15.4" thickBot="1" x14ac:dyDescent="0.45">
      <c r="A26" s="132"/>
      <c r="B26" s="132"/>
      <c r="C26" s="133"/>
      <c r="D26" s="144" t="s">
        <v>38</v>
      </c>
      <c r="F26" s="134"/>
      <c r="G26" s="145"/>
      <c r="H26" s="157">
        <f>IF(Variable_Unit_Cost,Variable_Unit_Cost*Sales_volume_units,0)</f>
        <v>167200</v>
      </c>
      <c r="I26" s="136"/>
    </row>
    <row r="27" spans="1:15" s="108" customFormat="1" ht="15" x14ac:dyDescent="0.4">
      <c r="A27" s="132"/>
      <c r="B27" s="132"/>
      <c r="C27" s="133"/>
      <c r="D27" s="144"/>
      <c r="F27" s="134"/>
      <c r="G27" s="145"/>
      <c r="H27" s="145"/>
    </row>
    <row r="28" spans="1:15" s="108" customFormat="1" ht="15" x14ac:dyDescent="0.4">
      <c r="A28" s="132"/>
      <c r="B28" s="132"/>
      <c r="C28" s="133"/>
      <c r="D28" s="144" t="s">
        <v>13</v>
      </c>
      <c r="F28" s="134"/>
      <c r="G28" s="155">
        <f>IF(Sales_price_unit&gt;0,MAX(0,Sales_price_unit-Variable_Unit_Cost),0)</f>
        <v>7.4</v>
      </c>
      <c r="H28" s="145"/>
    </row>
    <row r="29" spans="1:15" s="108" customFormat="1" ht="15" x14ac:dyDescent="0.4">
      <c r="A29" s="132"/>
      <c r="B29" s="132"/>
      <c r="C29" s="133"/>
      <c r="D29" s="144" t="s">
        <v>39</v>
      </c>
      <c r="F29" s="134"/>
      <c r="G29" s="145"/>
      <c r="H29" s="155">
        <f>IF(OR(Total_Sales&lt;&gt;0,Total_variable&lt;&gt;0),Total_Sales-Total_variable,0)</f>
        <v>162800</v>
      </c>
    </row>
    <row r="30" spans="1:15" s="108" customFormat="1" ht="15" x14ac:dyDescent="0.4">
      <c r="A30" s="132"/>
      <c r="B30" s="132"/>
      <c r="C30" s="133"/>
      <c r="D30" s="144" t="s">
        <v>40</v>
      </c>
      <c r="F30" s="134"/>
      <c r="G30" s="145"/>
      <c r="H30" s="158">
        <f>Gross_margin/Total_Sales</f>
        <v>0.49333333333333335</v>
      </c>
    </row>
    <row r="31" spans="1:15" s="108" customFormat="1" ht="15" x14ac:dyDescent="0.4">
      <c r="A31" s="132"/>
      <c r="B31" s="132"/>
      <c r="C31" s="133"/>
      <c r="D31" s="133"/>
      <c r="E31" s="146"/>
      <c r="F31" s="134"/>
      <c r="G31" s="141"/>
      <c r="H31" s="145"/>
    </row>
    <row r="32" spans="1:15" s="108" customFormat="1" ht="15" x14ac:dyDescent="0.4">
      <c r="A32" s="128"/>
      <c r="B32" s="128"/>
      <c r="C32" s="105" t="s">
        <v>41</v>
      </c>
      <c r="D32" s="105"/>
      <c r="E32" s="142"/>
      <c r="F32" s="142"/>
      <c r="G32" s="147"/>
      <c r="H32" s="130"/>
      <c r="I32" s="132"/>
      <c r="J32" s="132"/>
      <c r="K32" s="132"/>
      <c r="L32" s="132"/>
      <c r="M32" s="132"/>
      <c r="N32" s="132"/>
      <c r="O32" s="132"/>
    </row>
    <row r="33" spans="1:15" s="108" customFormat="1" ht="15" x14ac:dyDescent="0.4">
      <c r="A33" s="132"/>
      <c r="B33" s="132"/>
      <c r="C33" s="133"/>
      <c r="D33" s="133" t="s">
        <v>7</v>
      </c>
      <c r="F33" s="134"/>
      <c r="G33" s="143">
        <v>12000</v>
      </c>
    </row>
    <row r="34" spans="1:15" s="108" customFormat="1" ht="15" x14ac:dyDescent="0.4">
      <c r="A34" s="132"/>
      <c r="B34" s="132"/>
      <c r="C34" s="133"/>
      <c r="D34" s="133" t="s">
        <v>29</v>
      </c>
      <c r="F34" s="134"/>
      <c r="G34" s="143">
        <v>5000</v>
      </c>
    </row>
    <row r="35" spans="1:15" s="108" customFormat="1" ht="15" x14ac:dyDescent="0.4">
      <c r="A35" s="132"/>
      <c r="B35" s="132"/>
      <c r="C35" s="133"/>
      <c r="D35" s="133" t="s">
        <v>28</v>
      </c>
      <c r="F35" s="134"/>
      <c r="G35" s="152">
        <v>3000</v>
      </c>
    </row>
    <row r="36" spans="1:15" s="108" customFormat="1" ht="15" x14ac:dyDescent="0.4">
      <c r="A36" s="132"/>
      <c r="B36" s="132"/>
      <c r="C36" s="133"/>
      <c r="D36" s="133" t="s">
        <v>5</v>
      </c>
      <c r="F36" s="134"/>
      <c r="G36" s="153">
        <v>12000</v>
      </c>
    </row>
    <row r="37" spans="1:15" s="108" customFormat="1" ht="15" x14ac:dyDescent="0.4">
      <c r="A37" s="132"/>
      <c r="B37" s="132"/>
      <c r="C37" s="133"/>
      <c r="D37" s="133" t="s">
        <v>6</v>
      </c>
      <c r="F37" s="134"/>
      <c r="G37" s="135">
        <v>5000</v>
      </c>
    </row>
    <row r="38" spans="1:15" s="108" customFormat="1" ht="15.4" thickBot="1" x14ac:dyDescent="0.45">
      <c r="A38" s="132"/>
      <c r="B38" s="132"/>
      <c r="C38" s="133"/>
      <c r="D38" s="144" t="s">
        <v>42</v>
      </c>
      <c r="F38" s="134"/>
      <c r="G38" s="141"/>
      <c r="H38" s="159">
        <f>IF(SUM(Fixed_costs)&lt;&gt;0,SUM(Fixed_costs),0)</f>
        <v>37000</v>
      </c>
    </row>
    <row r="39" spans="1:15" s="108" customFormat="1" ht="15.4" thickBot="1" x14ac:dyDescent="0.45">
      <c r="C39" s="126"/>
      <c r="D39" s="126"/>
      <c r="G39" s="141"/>
      <c r="H39" s="136"/>
    </row>
    <row r="40" spans="1:15" s="108" customFormat="1" ht="15.4" thickBot="1" x14ac:dyDescent="0.45">
      <c r="A40" s="132"/>
      <c r="B40" s="132"/>
      <c r="C40" s="133"/>
      <c r="D40" s="144" t="s">
        <v>43</v>
      </c>
      <c r="F40" s="134"/>
      <c r="G40" s="136"/>
      <c r="H40" s="160">
        <f>IF(OR(Gross_margin&lt;&gt;0,Total_fixed&lt;&gt;0),Gross_margin-Total_fixed,0)</f>
        <v>125800</v>
      </c>
    </row>
    <row r="41" spans="1:15" s="108" customFormat="1" ht="15" x14ac:dyDescent="0.4">
      <c r="C41" s="126"/>
      <c r="D41" s="126"/>
      <c r="G41" s="136"/>
      <c r="H41" s="136"/>
      <c r="I41" s="136"/>
    </row>
    <row r="42" spans="1:15" s="108" customFormat="1" ht="18.399999999999999" x14ac:dyDescent="0.7">
      <c r="C42" s="126"/>
      <c r="D42" s="126"/>
      <c r="G42" s="93"/>
      <c r="H42" s="148"/>
      <c r="I42" s="136"/>
    </row>
    <row r="43" spans="1:15" s="108" customFormat="1" ht="18.399999999999999" x14ac:dyDescent="0.7">
      <c r="A43" s="149"/>
      <c r="B43" s="149" t="s">
        <v>11</v>
      </c>
      <c r="C43" s="149"/>
      <c r="D43" s="149"/>
      <c r="E43" s="149"/>
      <c r="F43" s="150"/>
      <c r="G43" s="150"/>
    </row>
    <row r="44" spans="1:15" s="108" customFormat="1" ht="18.399999999999999" x14ac:dyDescent="0.7">
      <c r="C44" s="107" t="s">
        <v>75</v>
      </c>
      <c r="D44" s="93"/>
      <c r="E44" s="93"/>
      <c r="F44" s="93"/>
      <c r="G44" s="161">
        <f>Total_fixed/H30</f>
        <v>75000</v>
      </c>
    </row>
    <row r="45" spans="1:15" s="108" customFormat="1" ht="33.75" customHeight="1" x14ac:dyDescent="0.4">
      <c r="C45" s="107" t="s">
        <v>76</v>
      </c>
      <c r="D45" s="107"/>
      <c r="G45" s="162">
        <f>IF(AND(Unit_contrib_margin&gt;0,Total_fixed&gt;0),Total_fixed/Unit_contrib_margin,"")</f>
        <v>5000</v>
      </c>
      <c r="H45" s="140"/>
      <c r="K45" s="109"/>
    </row>
    <row r="46" spans="1:15" s="108" customFormat="1" ht="15" x14ac:dyDescent="0.4">
      <c r="C46" s="107" t="s">
        <v>21</v>
      </c>
      <c r="D46" s="107"/>
      <c r="G46" s="109"/>
      <c r="H46" s="140"/>
      <c r="K46" s="109"/>
    </row>
    <row r="47" spans="1:15" s="108" customFormat="1" ht="6.75" customHeight="1" x14ac:dyDescent="0.4">
      <c r="C47" s="107"/>
      <c r="D47" s="107"/>
      <c r="G47" s="109"/>
      <c r="H47" s="140"/>
      <c r="K47" s="109"/>
    </row>
    <row r="48" spans="1:15" s="108" customFormat="1" ht="15" x14ac:dyDescent="0.4">
      <c r="C48" s="126" t="s">
        <v>23</v>
      </c>
      <c r="D48" s="126"/>
      <c r="E48" s="163">
        <f>IF(Sales_volume_units,Sales_volume_units*0,0)</f>
        <v>0</v>
      </c>
      <c r="F48" s="163">
        <f>IF(Sales_volume_units,Sales_volume_units*0.1,0)</f>
        <v>2200</v>
      </c>
      <c r="G48" s="163">
        <f>IF(Sales_volume_units,Sales_volume_units*0.2,0)</f>
        <v>4400</v>
      </c>
      <c r="H48" s="163">
        <f>IF(Sales_volume_units,Sales_volume_units*0.3,0)</f>
        <v>6600</v>
      </c>
      <c r="I48" s="163">
        <f>IF(Sales_volume_units,Sales_volume_units*0.4,0)</f>
        <v>8800</v>
      </c>
      <c r="J48" s="163">
        <f>IF(Sales_volume_units,Sales_volume_units*0.5,0)</f>
        <v>11000</v>
      </c>
      <c r="K48" s="163">
        <f>IF(Sales_volume_units,Sales_volume_units*0.6,0)</f>
        <v>13200</v>
      </c>
      <c r="L48" s="163">
        <f>IF(Sales_volume_units,Sales_volume_units*0.7,0)</f>
        <v>15399.999999999998</v>
      </c>
      <c r="M48" s="163">
        <f>IF(Sales_volume_units,Sales_volume_units*0.8,0)</f>
        <v>17600</v>
      </c>
      <c r="N48" s="163">
        <f>IF(Sales_volume_units,Sales_volume_units*0.9,0)</f>
        <v>19800</v>
      </c>
      <c r="O48" s="163">
        <f>Sales_volume_units</f>
        <v>22000</v>
      </c>
    </row>
    <row r="49" spans="3:15" s="108" customFormat="1" ht="15" x14ac:dyDescent="0.4">
      <c r="C49" s="126" t="s">
        <v>9</v>
      </c>
      <c r="D49" s="126"/>
      <c r="E49" s="164">
        <f t="shared" ref="E49:O49" si="0">Sales_price_unit</f>
        <v>15</v>
      </c>
      <c r="F49" s="164">
        <f t="shared" si="0"/>
        <v>15</v>
      </c>
      <c r="G49" s="164">
        <f t="shared" si="0"/>
        <v>15</v>
      </c>
      <c r="H49" s="164">
        <f t="shared" si="0"/>
        <v>15</v>
      </c>
      <c r="I49" s="164">
        <f t="shared" si="0"/>
        <v>15</v>
      </c>
      <c r="J49" s="164">
        <f t="shared" si="0"/>
        <v>15</v>
      </c>
      <c r="K49" s="164">
        <f t="shared" si="0"/>
        <v>15</v>
      </c>
      <c r="L49" s="164">
        <f t="shared" si="0"/>
        <v>15</v>
      </c>
      <c r="M49" s="164">
        <f t="shared" si="0"/>
        <v>15</v>
      </c>
      <c r="N49" s="164">
        <f t="shared" si="0"/>
        <v>15</v>
      </c>
      <c r="O49" s="164">
        <f t="shared" si="0"/>
        <v>15</v>
      </c>
    </row>
    <row r="50" spans="3:15" s="108" customFormat="1" ht="15" x14ac:dyDescent="0.4">
      <c r="C50" s="126" t="s">
        <v>24</v>
      </c>
      <c r="D50" s="126"/>
      <c r="E50" s="164">
        <f t="shared" ref="E50:O50" si="1">Total_fixed</f>
        <v>37000</v>
      </c>
      <c r="F50" s="164">
        <f t="shared" si="1"/>
        <v>37000</v>
      </c>
      <c r="G50" s="164">
        <f t="shared" si="1"/>
        <v>37000</v>
      </c>
      <c r="H50" s="164">
        <f t="shared" si="1"/>
        <v>37000</v>
      </c>
      <c r="I50" s="164">
        <f t="shared" si="1"/>
        <v>37000</v>
      </c>
      <c r="J50" s="164">
        <f t="shared" si="1"/>
        <v>37000</v>
      </c>
      <c r="K50" s="164">
        <f t="shared" si="1"/>
        <v>37000</v>
      </c>
      <c r="L50" s="164">
        <f t="shared" si="1"/>
        <v>37000</v>
      </c>
      <c r="M50" s="164">
        <f t="shared" si="1"/>
        <v>37000</v>
      </c>
      <c r="N50" s="164">
        <f t="shared" si="1"/>
        <v>37000</v>
      </c>
      <c r="O50" s="164">
        <f t="shared" si="1"/>
        <v>37000</v>
      </c>
    </row>
    <row r="51" spans="3:15" s="108" customFormat="1" ht="15" x14ac:dyDescent="0.4">
      <c r="C51" s="151" t="s">
        <v>10</v>
      </c>
      <c r="D51" s="151"/>
      <c r="E51" s="164">
        <f t="shared" ref="E51:O51" si="2">Variable_Unit_Cost*E48</f>
        <v>0</v>
      </c>
      <c r="F51" s="164">
        <f t="shared" si="2"/>
        <v>16720</v>
      </c>
      <c r="G51" s="164">
        <f t="shared" si="2"/>
        <v>33440</v>
      </c>
      <c r="H51" s="164">
        <f t="shared" si="2"/>
        <v>50160</v>
      </c>
      <c r="I51" s="164">
        <f t="shared" si="2"/>
        <v>66880</v>
      </c>
      <c r="J51" s="164">
        <f t="shared" si="2"/>
        <v>83600</v>
      </c>
      <c r="K51" s="164">
        <f t="shared" si="2"/>
        <v>100320</v>
      </c>
      <c r="L51" s="164">
        <f t="shared" si="2"/>
        <v>117039.99999999999</v>
      </c>
      <c r="M51" s="164">
        <f t="shared" si="2"/>
        <v>133760</v>
      </c>
      <c r="N51" s="164">
        <f t="shared" si="2"/>
        <v>150480</v>
      </c>
      <c r="O51" s="164">
        <f t="shared" si="2"/>
        <v>167200</v>
      </c>
    </row>
    <row r="52" spans="3:15" s="108" customFormat="1" ht="15" x14ac:dyDescent="0.4">
      <c r="C52" s="151" t="s">
        <v>19</v>
      </c>
      <c r="D52" s="151"/>
      <c r="E52" s="164">
        <f t="shared" ref="E52:O52" si="3">SUM(E50:E51)</f>
        <v>37000</v>
      </c>
      <c r="F52" s="164">
        <f t="shared" si="3"/>
        <v>53720</v>
      </c>
      <c r="G52" s="164">
        <f t="shared" si="3"/>
        <v>70440</v>
      </c>
      <c r="H52" s="164">
        <f t="shared" si="3"/>
        <v>87160</v>
      </c>
      <c r="I52" s="164">
        <f t="shared" si="3"/>
        <v>103880</v>
      </c>
      <c r="J52" s="164">
        <f t="shared" si="3"/>
        <v>120600</v>
      </c>
      <c r="K52" s="164">
        <f t="shared" si="3"/>
        <v>137320</v>
      </c>
      <c r="L52" s="164">
        <f t="shared" si="3"/>
        <v>154040</v>
      </c>
      <c r="M52" s="164">
        <f t="shared" si="3"/>
        <v>170760</v>
      </c>
      <c r="N52" s="164">
        <f t="shared" si="3"/>
        <v>187480</v>
      </c>
      <c r="O52" s="164">
        <f t="shared" si="3"/>
        <v>204200</v>
      </c>
    </row>
    <row r="53" spans="3:15" s="108" customFormat="1" ht="15.4" thickBot="1" x14ac:dyDescent="0.45">
      <c r="C53" s="126" t="s">
        <v>18</v>
      </c>
      <c r="D53" s="126"/>
      <c r="E53" s="165">
        <f t="shared" ref="E53:O53" si="4">E49*E48</f>
        <v>0</v>
      </c>
      <c r="F53" s="165">
        <f t="shared" si="4"/>
        <v>33000</v>
      </c>
      <c r="G53" s="165">
        <f t="shared" si="4"/>
        <v>66000</v>
      </c>
      <c r="H53" s="165">
        <f t="shared" si="4"/>
        <v>99000</v>
      </c>
      <c r="I53" s="165">
        <f t="shared" si="4"/>
        <v>132000</v>
      </c>
      <c r="J53" s="165">
        <f t="shared" si="4"/>
        <v>165000</v>
      </c>
      <c r="K53" s="165">
        <f t="shared" si="4"/>
        <v>198000</v>
      </c>
      <c r="L53" s="165">
        <f t="shared" si="4"/>
        <v>230999.99999999997</v>
      </c>
      <c r="M53" s="165">
        <f t="shared" si="4"/>
        <v>264000</v>
      </c>
      <c r="N53" s="165">
        <f t="shared" si="4"/>
        <v>297000</v>
      </c>
      <c r="O53" s="165">
        <f t="shared" si="4"/>
        <v>330000</v>
      </c>
    </row>
    <row r="54" spans="3:15" s="108" customFormat="1" ht="15" x14ac:dyDescent="0.4">
      <c r="C54" s="151" t="s">
        <v>20</v>
      </c>
      <c r="D54" s="151"/>
      <c r="E54" s="166">
        <f t="shared" ref="E54:O54" si="5">E53-E52</f>
        <v>-37000</v>
      </c>
      <c r="F54" s="166">
        <f t="shared" si="5"/>
        <v>-20720</v>
      </c>
      <c r="G54" s="166">
        <f t="shared" si="5"/>
        <v>-4440</v>
      </c>
      <c r="H54" s="166">
        <f t="shared" si="5"/>
        <v>11840</v>
      </c>
      <c r="I54" s="166">
        <f t="shared" si="5"/>
        <v>28120</v>
      </c>
      <c r="J54" s="166">
        <f t="shared" si="5"/>
        <v>44400</v>
      </c>
      <c r="K54" s="166">
        <f t="shared" si="5"/>
        <v>60680</v>
      </c>
      <c r="L54" s="166">
        <f t="shared" si="5"/>
        <v>76959.999999999971</v>
      </c>
      <c r="M54" s="166">
        <f t="shared" si="5"/>
        <v>93240</v>
      </c>
      <c r="N54" s="166">
        <f t="shared" si="5"/>
        <v>109520</v>
      </c>
      <c r="O54" s="166">
        <f t="shared" si="5"/>
        <v>125800</v>
      </c>
    </row>
    <row r="55" spans="3:15" s="108" customFormat="1" ht="15" x14ac:dyDescent="0.4">
      <c r="G55" s="136"/>
      <c r="H55" s="148"/>
      <c r="I55" s="136"/>
    </row>
    <row r="56" spans="3:15" s="108" customFormat="1" ht="15" x14ac:dyDescent="0.4">
      <c r="G56" s="136"/>
      <c r="H56" s="148"/>
      <c r="I56" s="136"/>
    </row>
  </sheetData>
  <sheetProtection formatCells="0" formatColumns="0" formatRows="0" insertColumns="0" insertRows="0" deleteColumns="0" deleteRows="0" sort="0"/>
  <scenarios current="0" show="0" sqref="H30">
    <scenario name="Lower price" count="2" user="Sally Herigstad" comment="Created by SH on 2/18/2004">
      <inputCells r="G15" val="4" numFmtId="37"/>
      <inputCells r="G16" val="600" numFmtId="37"/>
    </scenario>
    <scenario name="Higher price" count="2" user="Sally Herigstad" comment="Created by SH on 2/18/2004">
      <inputCells r="G15" val="6" numFmtId="37"/>
      <inputCells r="G16" val="450" numFmtId="37"/>
    </scenario>
  </scenarios>
  <mergeCells count="1">
    <mergeCell ref="B2:H3"/>
  </mergeCells>
  <phoneticPr fontId="0" type="noConversion"/>
  <dataValidations count="3">
    <dataValidation type="decimal" allowBlank="1" showInputMessage="1" showErrorMessage="1" error="Please enter an amount between -10,000,000 and 10,000,000." sqref="G46:G47 G31:G32 G57:G65539 H39 G38 H41 G40 I58:I65539 K45:K47 H32 G18:G19 H18:H24 E51:O51 H14" xr:uid="{00000000-0002-0000-0100-000000000000}">
      <formula1>-10000000</formula1>
      <formula2>10000000</formula2>
    </dataValidation>
    <dataValidation allowBlank="1" showInputMessage="1" showErrorMessage="1" error="Please enter an amount between -10,000,000 and 10,000,000." sqref="G45 H26:H31 H15:H17 G25:G30 H58:H65539 H38 G39 H40 I14" xr:uid="{00000000-0002-0000-0100-000001000000}"/>
    <dataValidation type="decimal" allowBlank="1" showInputMessage="1" showErrorMessage="1" error="Please enter an amount between (10,000,000) and 10,000,000." sqref="G20:G24 G33:G37 G15:G16" xr:uid="{00000000-0002-0000-0100-000002000000}">
      <formula1>-10000000</formula1>
      <formula2>10000000</formula2>
    </dataValidation>
  </dataValidations>
  <printOptions horizontalCentered="1"/>
  <pageMargins left="0.65" right="0.65" top="0.8" bottom="0.8" header="0" footer="0"/>
  <pageSetup scale="73"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showRowColHeaders="0" workbookViewId="0"/>
  </sheetViews>
  <sheetFormatPr defaultColWidth="8.86328125" defaultRowHeight="12.75" x14ac:dyDescent="0.35"/>
  <sheetData>
    <row r="1" spans="1:2" x14ac:dyDescent="0.35">
      <c r="A1" t="s">
        <v>0</v>
      </c>
      <c r="B1" t="b">
        <v>0</v>
      </c>
    </row>
    <row r="2" spans="1:2" x14ac:dyDescent="0.35">
      <c r="A2" t="s">
        <v>1</v>
      </c>
      <c r="B2" t="b">
        <v>0</v>
      </c>
    </row>
    <row r="3" spans="1:2" x14ac:dyDescent="0.35">
      <c r="A3" t="s">
        <v>2</v>
      </c>
      <c r="B3" t="s">
        <v>4</v>
      </c>
    </row>
    <row r="4" spans="1:2" x14ac:dyDescent="0.35">
      <c r="A4" t="s">
        <v>3</v>
      </c>
      <c r="B4">
        <v>1</v>
      </c>
    </row>
  </sheetData>
  <phoneticPr fontId="0" type="noConversion"/>
  <pageMargins left="0.75" right="0.75" top="1" bottom="1" header="0.5" footer="0.5"/>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M33"/>
  <sheetViews>
    <sheetView showGridLines="0" tabSelected="1" zoomScale="90" zoomScaleNormal="90" workbookViewId="0"/>
  </sheetViews>
  <sheetFormatPr defaultColWidth="9.1328125" defaultRowHeight="12.75" x14ac:dyDescent="0.35"/>
  <cols>
    <col min="1" max="1" width="6.265625" style="1" customWidth="1"/>
    <col min="2" max="2" width="3.265625" style="1" customWidth="1"/>
    <col min="3" max="3" width="16.265625" style="1" customWidth="1"/>
    <col min="4" max="4" width="10.73046875" style="1" customWidth="1"/>
    <col min="5" max="6" width="12.73046875" style="1" customWidth="1"/>
    <col min="7" max="7" width="19.73046875" style="12" bestFit="1" customWidth="1"/>
    <col min="8" max="8" width="12.73046875" style="5" customWidth="1"/>
    <col min="9" max="9" width="12.73046875" style="12" customWidth="1"/>
    <col min="10" max="15" width="12.73046875" style="1" customWidth="1"/>
    <col min="16" max="16384" width="9.1328125" style="1"/>
  </cols>
  <sheetData>
    <row r="1" spans="1:13" ht="33" customHeight="1" x14ac:dyDescent="0.35">
      <c r="A1" s="69"/>
      <c r="B1" s="71" t="s">
        <v>45</v>
      </c>
      <c r="C1" s="71"/>
      <c r="D1" s="71"/>
      <c r="E1" s="71"/>
      <c r="F1" s="67"/>
      <c r="G1" s="68"/>
      <c r="H1" s="69"/>
      <c r="I1" s="68"/>
      <c r="J1" s="67"/>
      <c r="K1" s="67"/>
      <c r="L1" s="67"/>
      <c r="M1" s="67"/>
    </row>
    <row r="2" spans="1:13" ht="95.1" customHeight="1" x14ac:dyDescent="0.35">
      <c r="B2" s="178" t="s">
        <v>60</v>
      </c>
      <c r="C2" s="178"/>
      <c r="D2" s="178"/>
      <c r="E2" s="178"/>
      <c r="F2" s="178"/>
      <c r="G2" s="178"/>
      <c r="H2" s="38"/>
    </row>
    <row r="3" spans="1:13" ht="24" hidden="1" customHeight="1" thickBot="1" x14ac:dyDescent="1.3">
      <c r="B3" s="29"/>
      <c r="C3" s="29"/>
      <c r="D3" s="29"/>
      <c r="E3" s="29"/>
      <c r="F3" s="15"/>
      <c r="G3" s="15"/>
      <c r="H3" s="15"/>
      <c r="I3" s="15"/>
      <c r="J3" s="15"/>
      <c r="K3" s="14"/>
    </row>
    <row r="4" spans="1:13" ht="24" customHeight="1" x14ac:dyDescent="1.25">
      <c r="A4" s="64"/>
      <c r="B4" s="172" t="s">
        <v>61</v>
      </c>
      <c r="C4" s="70"/>
      <c r="D4" s="72"/>
      <c r="E4" s="73"/>
      <c r="F4" s="64"/>
      <c r="G4" s="64"/>
      <c r="H4" s="64"/>
      <c r="I4" s="64"/>
      <c r="J4" s="64"/>
      <c r="K4" s="65"/>
      <c r="L4" s="66"/>
      <c r="M4" s="66"/>
    </row>
    <row r="5" spans="1:13" s="30" customFormat="1" ht="15" customHeight="1" x14ac:dyDescent="0.35">
      <c r="B5" s="33" t="s">
        <v>46</v>
      </c>
      <c r="D5" s="29"/>
      <c r="E5" s="31"/>
      <c r="F5" s="31"/>
      <c r="G5" s="31"/>
      <c r="H5" s="31"/>
      <c r="I5" s="31"/>
      <c r="J5" s="31"/>
      <c r="K5" s="32"/>
    </row>
    <row r="6" spans="1:13" s="30" customFormat="1" ht="15" customHeight="1" x14ac:dyDescent="0.35">
      <c r="B6" s="33" t="s">
        <v>52</v>
      </c>
      <c r="D6" s="29"/>
      <c r="E6" s="31"/>
      <c r="F6" s="31"/>
      <c r="G6" s="31"/>
      <c r="I6" s="90"/>
      <c r="J6" s="31"/>
      <c r="K6" s="32"/>
    </row>
    <row r="7" spans="1:13" s="30" customFormat="1" ht="15" customHeight="1" x14ac:dyDescent="0.35">
      <c r="B7" s="33" t="s">
        <v>77</v>
      </c>
      <c r="D7" s="29"/>
      <c r="E7" s="31"/>
      <c r="F7" s="31"/>
      <c r="G7" s="31"/>
      <c r="I7" s="34"/>
      <c r="J7" s="31"/>
      <c r="K7" s="32"/>
    </row>
    <row r="8" spans="1:13" s="30" customFormat="1" ht="15" customHeight="1" x14ac:dyDescent="0.35">
      <c r="B8" s="33" t="s">
        <v>59</v>
      </c>
      <c r="D8" s="29"/>
      <c r="E8" s="31"/>
      <c r="F8" s="31"/>
      <c r="G8" s="31"/>
      <c r="I8" s="88"/>
      <c r="J8" s="31"/>
      <c r="K8" s="32"/>
    </row>
    <row r="9" spans="1:13" s="30" customFormat="1" ht="15" customHeight="1" x14ac:dyDescent="0.35">
      <c r="B9" s="33" t="s">
        <v>78</v>
      </c>
      <c r="D9" s="29"/>
      <c r="E9" s="31"/>
      <c r="F9" s="31"/>
      <c r="G9" s="31"/>
      <c r="I9" s="35"/>
      <c r="J9" s="31"/>
      <c r="K9" s="32"/>
    </row>
    <row r="10" spans="1:13" s="30" customFormat="1" ht="15" customHeight="1" x14ac:dyDescent="0.35">
      <c r="B10" s="33" t="s">
        <v>49</v>
      </c>
      <c r="D10" s="29"/>
      <c r="E10" s="31"/>
      <c r="F10" s="31"/>
      <c r="G10" s="31"/>
      <c r="I10" s="169"/>
      <c r="J10" s="31"/>
      <c r="K10" s="32"/>
    </row>
    <row r="11" spans="1:13" s="30" customFormat="1" ht="15" customHeight="1" x14ac:dyDescent="0.35">
      <c r="B11" s="30" t="s">
        <v>50</v>
      </c>
      <c r="D11" s="29"/>
      <c r="E11" s="31"/>
      <c r="F11" s="31"/>
      <c r="G11" s="31"/>
      <c r="I11" s="34"/>
      <c r="J11" s="31"/>
      <c r="K11" s="32"/>
    </row>
    <row r="12" spans="1:13" s="8" customFormat="1" ht="15" x14ac:dyDescent="0.4">
      <c r="B12" s="7"/>
      <c r="C12" s="22"/>
      <c r="D12" s="22"/>
      <c r="E12" s="9"/>
      <c r="F12" s="9"/>
      <c r="G12" s="9"/>
      <c r="H12" s="10"/>
      <c r="I12" s="13"/>
    </row>
    <row r="13" spans="1:13" ht="15" x14ac:dyDescent="0.4">
      <c r="A13" s="74"/>
      <c r="B13" s="74"/>
      <c r="C13" s="81" t="s">
        <v>30</v>
      </c>
      <c r="D13" s="81"/>
      <c r="E13" s="82"/>
      <c r="F13" s="82"/>
      <c r="G13" s="80"/>
      <c r="H13" s="85"/>
      <c r="I13" s="86"/>
      <c r="J13" s="85"/>
      <c r="K13" s="85"/>
      <c r="L13" s="85"/>
      <c r="M13" s="85"/>
    </row>
    <row r="14" spans="1:13" x14ac:dyDescent="0.35">
      <c r="B14" s="3"/>
      <c r="D14" s="6" t="s">
        <v>30</v>
      </c>
      <c r="F14" s="2"/>
      <c r="G14" s="91">
        <v>50000</v>
      </c>
      <c r="H14" s="1"/>
    </row>
    <row r="15" spans="1:13" ht="15.75" customHeight="1" x14ac:dyDescent="0.35">
      <c r="B15" s="3"/>
      <c r="C15" s="6"/>
      <c r="D15" s="6"/>
      <c r="E15" s="2"/>
      <c r="F15" s="2"/>
      <c r="G15" s="11"/>
      <c r="H15" s="11"/>
    </row>
    <row r="16" spans="1:13" ht="15" x14ac:dyDescent="0.4">
      <c r="A16" s="74"/>
      <c r="B16" s="74"/>
      <c r="C16" s="81" t="s">
        <v>41</v>
      </c>
      <c r="D16" s="81"/>
      <c r="E16" s="82"/>
      <c r="F16" s="82"/>
      <c r="G16" s="83"/>
      <c r="H16" s="11"/>
      <c r="I16" s="1"/>
    </row>
    <row r="17" spans="1:11" x14ac:dyDescent="0.35">
      <c r="A17" s="3"/>
      <c r="B17" s="3"/>
      <c r="C17" s="6"/>
      <c r="D17" s="6" t="str">
        <f>'Break-even analysis'!D33</f>
        <v>Administrative costs</v>
      </c>
      <c r="F17" s="2"/>
      <c r="G17" s="24">
        <f>'Break-even analysis'!G33</f>
        <v>12000</v>
      </c>
      <c r="H17" s="1"/>
      <c r="I17" s="1"/>
    </row>
    <row r="18" spans="1:11" x14ac:dyDescent="0.35">
      <c r="A18" s="3"/>
      <c r="B18" s="3"/>
      <c r="C18" s="6"/>
      <c r="D18" s="6" t="str">
        <f>'Break-even analysis'!D34</f>
        <v>Insurance and accounting</v>
      </c>
      <c r="F18" s="2"/>
      <c r="G18" s="24">
        <f>'Break-even analysis'!G34</f>
        <v>5000</v>
      </c>
      <c r="H18" s="1"/>
      <c r="I18" s="1"/>
    </row>
    <row r="19" spans="1:11" x14ac:dyDescent="0.35">
      <c r="A19" s="3"/>
      <c r="B19" s="3"/>
      <c r="C19" s="6"/>
      <c r="D19" s="6" t="str">
        <f>'Break-even analysis'!D35</f>
        <v>Utilities</v>
      </c>
      <c r="F19" s="2"/>
      <c r="G19" s="24">
        <f>'Break-even analysis'!G35</f>
        <v>3000</v>
      </c>
      <c r="H19" s="1"/>
      <c r="I19" s="1"/>
    </row>
    <row r="20" spans="1:11" x14ac:dyDescent="0.35">
      <c r="A20" s="3"/>
      <c r="B20" s="3"/>
      <c r="C20" s="6"/>
      <c r="D20" s="6" t="str">
        <f>'Break-even analysis'!D36</f>
        <v>Rent</v>
      </c>
      <c r="F20" s="2"/>
      <c r="G20" s="24">
        <f>'Break-even analysis'!G36</f>
        <v>12000</v>
      </c>
      <c r="H20" s="1"/>
      <c r="I20" s="1"/>
    </row>
    <row r="21" spans="1:11" x14ac:dyDescent="0.35">
      <c r="A21" s="3"/>
      <c r="B21" s="3"/>
      <c r="C21" s="6"/>
      <c r="D21" s="6" t="str">
        <f>'Break-even analysis'!D37</f>
        <v>Other fixed costs</v>
      </c>
      <c r="F21" s="2"/>
      <c r="G21" s="24">
        <f>'Break-even analysis'!G37</f>
        <v>5000</v>
      </c>
      <c r="H21" s="1"/>
      <c r="I21" s="1"/>
    </row>
    <row r="22" spans="1:11" ht="13.5" thickBot="1" x14ac:dyDescent="0.45">
      <c r="A22" s="3"/>
      <c r="B22" s="3"/>
      <c r="C22" s="6"/>
      <c r="D22" s="19" t="str">
        <f>'Break-even analysis'!D38</f>
        <v xml:space="preserve">    Total fixed costs per period</v>
      </c>
      <c r="F22" s="2"/>
      <c r="G22" s="11"/>
      <c r="H22" s="36">
        <f>Total_fixed</f>
        <v>37000</v>
      </c>
      <c r="I22" s="1"/>
    </row>
    <row r="23" spans="1:11" x14ac:dyDescent="0.35">
      <c r="C23" s="20"/>
      <c r="D23" s="20"/>
      <c r="G23" s="11"/>
      <c r="H23" s="12"/>
      <c r="I23" s="1"/>
    </row>
    <row r="24" spans="1:11" ht="15" x14ac:dyDescent="0.4">
      <c r="A24" s="80"/>
      <c r="B24" s="80"/>
      <c r="C24" s="81" t="s">
        <v>51</v>
      </c>
      <c r="D24" s="81"/>
      <c r="E24" s="82"/>
      <c r="F24" s="82"/>
      <c r="G24" s="79"/>
      <c r="H24" s="12"/>
      <c r="I24" s="1"/>
    </row>
    <row r="25" spans="1:11" x14ac:dyDescent="0.35">
      <c r="C25" s="20"/>
      <c r="D25" s="6" t="s">
        <v>31</v>
      </c>
      <c r="G25" s="89">
        <v>0.5</v>
      </c>
      <c r="H25" s="12"/>
      <c r="I25" s="1"/>
    </row>
    <row r="26" spans="1:11" x14ac:dyDescent="0.35">
      <c r="C26" s="20"/>
      <c r="D26" s="6"/>
      <c r="G26" s="37"/>
      <c r="H26" s="12"/>
      <c r="I26" s="1"/>
    </row>
    <row r="27" spans="1:11" ht="15" x14ac:dyDescent="0.4">
      <c r="A27" s="80"/>
      <c r="B27" s="80"/>
      <c r="C27" s="75" t="s">
        <v>8</v>
      </c>
      <c r="D27" s="75"/>
      <c r="E27" s="76"/>
      <c r="F27" s="77"/>
      <c r="G27" s="78"/>
      <c r="H27" s="11"/>
      <c r="I27" s="1"/>
    </row>
    <row r="28" spans="1:11" x14ac:dyDescent="0.35">
      <c r="C28" s="6"/>
      <c r="D28" s="6" t="str">
        <f>'Break-even analysis'!D15</f>
        <v>Sales price per unit</v>
      </c>
      <c r="F28" s="2"/>
      <c r="G28" s="23">
        <f>Sales_price_unit</f>
        <v>15</v>
      </c>
      <c r="H28" s="4"/>
      <c r="I28" s="1"/>
    </row>
    <row r="29" spans="1:11" x14ac:dyDescent="0.35">
      <c r="C29" s="20"/>
      <c r="D29" s="20"/>
      <c r="G29" s="11"/>
      <c r="H29" s="12"/>
      <c r="I29" s="1"/>
    </row>
    <row r="30" spans="1:11" ht="33.75" x14ac:dyDescent="1.25">
      <c r="A30" s="62"/>
      <c r="B30" s="62"/>
      <c r="C30" s="87" t="s">
        <v>11</v>
      </c>
      <c r="D30" s="84"/>
      <c r="E30" s="84"/>
      <c r="F30" s="84"/>
      <c r="G30" s="63"/>
      <c r="H30" s="1"/>
      <c r="I30" s="1"/>
    </row>
    <row r="31" spans="1:11" ht="33.75" x14ac:dyDescent="1.25">
      <c r="C31" s="92" t="s">
        <v>32</v>
      </c>
      <c r="D31" s="93"/>
      <c r="E31" s="15"/>
      <c r="F31" s="15"/>
      <c r="G31" s="95">
        <f>(G14+H22)/G25</f>
        <v>174000</v>
      </c>
      <c r="H31" s="1"/>
      <c r="I31" s="1"/>
    </row>
    <row r="32" spans="1:11" ht="33.75" customHeight="1" x14ac:dyDescent="0.6">
      <c r="C32" s="92" t="s">
        <v>33</v>
      </c>
      <c r="D32" s="94"/>
      <c r="E32" s="17"/>
      <c r="F32" s="17"/>
      <c r="G32" s="96">
        <f>G31/G28</f>
        <v>11600</v>
      </c>
      <c r="H32" s="16"/>
      <c r="I32" s="17"/>
      <c r="J32" s="17"/>
      <c r="K32" s="18"/>
    </row>
    <row r="33" spans="3:11" ht="6.75" customHeight="1" x14ac:dyDescent="0.6">
      <c r="C33" s="21"/>
      <c r="D33" s="21"/>
      <c r="E33" s="17"/>
      <c r="F33" s="17"/>
      <c r="G33" s="18"/>
      <c r="H33" s="16"/>
      <c r="I33" s="17"/>
      <c r="J33" s="17"/>
      <c r="K33" s="18"/>
    </row>
  </sheetData>
  <mergeCells count="1">
    <mergeCell ref="B2:G2"/>
  </mergeCells>
  <dataValidations count="3">
    <dataValidation type="decimal" allowBlank="1" showInputMessage="1" showErrorMessage="1" error="Please enter an amount between (10,000,000) and 10,000,000." sqref="G14 G28 G17:G21" xr:uid="{00000000-0002-0000-0400-000000000000}">
      <formula1>-10000000</formula1>
      <formula2>10000000</formula2>
    </dataValidation>
    <dataValidation allowBlank="1" showInputMessage="1" showErrorMessage="1" error="Please enter an amount between -10,000,000 and 10,000,000." sqref="G32 H28 I13 H37:H65538 H22 G23:G26 G29" xr:uid="{00000000-0002-0000-0400-000001000000}"/>
    <dataValidation type="decimal" allowBlank="1" showInputMessage="1" showErrorMessage="1" error="Please enter an amount between -10,000,000 and 10,000,000." sqref="G36:G65538 G22 G33 I37:I65538 G15:H16 K32:K33 H23:H27 H29" xr:uid="{00000000-0002-0000-0400-000002000000}">
      <formula1>-10000000</formula1>
      <formula2>10000000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0E98648E908F468C970C7CB8F82EB7" ma:contentTypeVersion="283" ma:contentTypeDescription="Create a new document." ma:contentTypeScope="" ma:versionID="1bdcdead3aecafef36fcba4c4f259c3a">
  <xsd:schema xmlns:xsd="http://www.w3.org/2001/XMLSchema" xmlns:xs="http://www.w3.org/2001/XMLSchema" xmlns:p="http://schemas.microsoft.com/office/2006/metadata/properties" xmlns:ns1="http://schemas.microsoft.com/sharepoint/v3" xmlns:ns2="dbefc7fa-1a1d-4432-8b48-0661d01a2bf9" xmlns:ns3="0b8dffbd-6425-4760-9d3e-66ce409199d4" xmlns:ns4="85c3036c-0ff9-43d2-b8a6-17c53915ea50" targetNamespace="http://schemas.microsoft.com/office/2006/metadata/properties" ma:root="true" ma:fieldsID="a0dd1f6a4a083c303a797b8badcdfcb1" ns1:_="" ns2:_="" ns3:_="" ns4:_="">
    <xsd:import namespace="http://schemas.microsoft.com/sharepoint/v3"/>
    <xsd:import namespace="dbefc7fa-1a1d-4432-8b48-0661d01a2bf9"/>
    <xsd:import namespace="0b8dffbd-6425-4760-9d3e-66ce409199d4"/>
    <xsd:import namespace="85c3036c-0ff9-43d2-b8a6-17c53915ea5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1:PublishingStartDate" minOccurs="0"/>
                <xsd:element ref="ns1:PublishingExpirationDat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efc7fa-1a1d-4432-8b48-0661d01a2bf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b8dffbd-6425-4760-9d3e-66ce409199d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c3036c-0ff9-43d2-b8a6-17c53915ea5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SharedWithUsers xmlns="85c3036c-0ff9-43d2-b8a6-17c53915ea50">
      <UserInfo>
        <DisplayName>Emma Andrews</DisplayName>
        <AccountId>14</AccountId>
        <AccountType/>
      </UserInfo>
    </SharedWithUsers>
    <PublishingExpirationDate xmlns="http://schemas.microsoft.com/sharepoint/v3" xsi:nil="true"/>
    <PublishingStartDate xmlns="http://schemas.microsoft.com/sharepoint/v3" xsi:nil="true"/>
    <_dlc_DocId xmlns="dbefc7fa-1a1d-4432-8b48-0661d01a2bf9">NER3HZ3QZUNC-1385979215-276269</_dlc_DocId>
    <_dlc_DocIdUrl xmlns="dbefc7fa-1a1d-4432-8b48-0661d01a2bf9">
      <Url>https://dsitiaqld.sharepoint.com/sites/DESBT/engagement/customer-experience/digital-delivery/_layouts/15/DocIdRedir.aspx?ID=NER3HZ3QZUNC-1385979215-276269</Url>
      <Description>NER3HZ3QZUNC-1385979215-276269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443CB5-C157-47D5-B82D-99B2275A90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efc7fa-1a1d-4432-8b48-0661d01a2bf9"/>
    <ds:schemaRef ds:uri="0b8dffbd-6425-4760-9d3e-66ce409199d4"/>
    <ds:schemaRef ds:uri="85c3036c-0ff9-43d2-b8a6-17c53915ea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EBE2F2-C7AD-4080-9454-9C7ACDAEBE15}">
  <ds:schemaRefs>
    <ds:schemaRef ds:uri="http://schemas.microsoft.com/sharepoint/events"/>
  </ds:schemaRefs>
</ds:datastoreItem>
</file>

<file path=customXml/itemProps3.xml><?xml version="1.0" encoding="utf-8"?>
<ds:datastoreItem xmlns:ds="http://schemas.openxmlformats.org/officeDocument/2006/customXml" ds:itemID="{F97EDFFF-0C11-47FB-B42F-58D9F667A437}">
  <ds:schemaRefs>
    <ds:schemaRef ds:uri="http://schemas.microsoft.com/office/2006/documentManagement/types"/>
    <ds:schemaRef ds:uri="http://schemas.openxmlformats.org/package/2006/metadata/core-properties"/>
    <ds:schemaRef ds:uri="85c3036c-0ff9-43d2-b8a6-17c53915ea50"/>
    <ds:schemaRef ds:uri="http://purl.org/dc/elements/1.1/"/>
    <ds:schemaRef ds:uri="0b8dffbd-6425-4760-9d3e-66ce409199d4"/>
    <ds:schemaRef ds:uri="dbefc7fa-1a1d-4432-8b48-0661d01a2bf9"/>
    <ds:schemaRef ds:uri="http://schemas.microsoft.com/office/2006/metadata/properties"/>
    <ds:schemaRef ds:uri="http://purl.org/dc/terms/"/>
    <ds:schemaRef ds:uri="http://schemas.microsoft.com/sharepoint/v3"/>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CD1E5BB6-B81C-4C8D-A4FF-167ACE040B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14</vt:i4>
      </vt:variant>
    </vt:vector>
  </HeadingPairs>
  <TitlesOfParts>
    <vt:vector size="18" baseType="lpstr">
      <vt:lpstr>Contents</vt:lpstr>
      <vt:lpstr>Break-even analysis</vt:lpstr>
      <vt:lpstr>Minimum sales</vt:lpstr>
      <vt:lpstr>Break-even analysis chart</vt:lpstr>
      <vt:lpstr>Breakeven_point</vt:lpstr>
      <vt:lpstr>Fixed_costs</vt:lpstr>
      <vt:lpstr>Gross_margin</vt:lpstr>
      <vt:lpstr>Net_profit</vt:lpstr>
      <vt:lpstr>Sales_price_unit</vt:lpstr>
      <vt:lpstr>Sales_volume_units</vt:lpstr>
      <vt:lpstr>TemplatePrintArea</vt:lpstr>
      <vt:lpstr>Total_fixed</vt:lpstr>
      <vt:lpstr>Total_Sales</vt:lpstr>
      <vt:lpstr>Total_variable</vt:lpstr>
      <vt:lpstr>Unit_contrib_margin</vt:lpstr>
      <vt:lpstr>Variable_cost_unit</vt:lpstr>
      <vt:lpstr>Variable_costs_unit</vt:lpstr>
      <vt:lpstr>Variable_Unit_Cost</vt:lpstr>
    </vt:vector>
  </TitlesOfParts>
  <Company>TemplateZone by KMT Software,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Neville Silvester</dc:creator>
  <cp:lastModifiedBy>Steven Taylor</cp:lastModifiedBy>
  <cp:lastPrinted>2004-02-26T17:05:16Z</cp:lastPrinted>
  <dcterms:created xsi:type="dcterms:W3CDTF">1997-03-01T10:49:21Z</dcterms:created>
  <dcterms:modified xsi:type="dcterms:W3CDTF">2021-12-19T23:18:18Z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TC011165121033</vt:lpwstr>
  </property>
  <property fmtid="{D5CDD505-2E9C-101B-9397-08002B2CF9AE}" pid="3" name="ContentTypeId">
    <vt:lpwstr>0x0101007D0E98648E908F468C970C7CB8F82EB7</vt:lpwstr>
  </property>
  <property fmtid="{D5CDD505-2E9C-101B-9397-08002B2CF9AE}" pid="4" name="_dlc_DocIdItemGuid">
    <vt:lpwstr>8a21151e-12da-4497-8029-c64a6bbbefd8</vt:lpwstr>
  </property>
</Properties>
</file>